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55" activeTab="0"/>
  </bookViews>
  <sheets>
    <sheet name="титулка" sheetId="1" r:id="rId1"/>
    <sheet name="план" sheetId="2" r:id="rId2"/>
    <sheet name="1" sheetId="3" state="hidden" r:id="rId3"/>
    <sheet name="2а" sheetId="4" state="hidden" r:id="rId4"/>
    <sheet name="2б" sheetId="5" state="hidden" r:id="rId5"/>
    <sheet name="3" sheetId="6" state="hidden" r:id="rId6"/>
  </sheets>
  <definedNames>
    <definedName name="_xlnm.Print_Area" localSheetId="2">'1'!$A$1:$O$23</definedName>
    <definedName name="_xlnm.Print_Area" localSheetId="3">'2а'!$A$1:$O$19</definedName>
    <definedName name="_xlnm.Print_Area" localSheetId="4">'2б'!$A$1:$O$17</definedName>
    <definedName name="_xlnm.Print_Area" localSheetId="5">'3'!$A$1:$N$10</definedName>
    <definedName name="_xlnm.Print_Area" localSheetId="1">'план'!$A$1:$Q$82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<sst xmlns="http://schemas.openxmlformats.org/spreadsheetml/2006/main" count="438" uniqueCount="199">
  <si>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</si>
  <si>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</si>
  <si>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</si>
  <si>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</si>
  <si>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</si>
  <si>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</si>
  <si>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</si>
  <si>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</si>
  <si>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</si>
  <si>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</si>
  <si>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</si>
  <si>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</si>
  <si>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</si>
  <si>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</si>
  <si>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</si>
  <si>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</si>
  <si>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</si>
  <si>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</si>
  <si>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</si>
  <si>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</si>
  <si>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</si>
  <si>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</si>
  <si>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</si>
  <si>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Захист магістерської роботи</t>
  </si>
  <si>
    <t>Т</t>
  </si>
  <si>
    <t>Липень</t>
  </si>
  <si>
    <t>Міністерство освіти і науки України</t>
  </si>
  <si>
    <t>Випускна робота</t>
  </si>
  <si>
    <t xml:space="preserve">НАВЧАЛЬНИЙ ПЛАН </t>
  </si>
  <si>
    <t>На основі ОПП підготовки бакалавра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</si>
  <si>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</si>
  <si>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Виконання дипломн. проекту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</si>
  <si>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</si>
  <si>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</si>
  <si>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</si>
  <si>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</si>
  <si>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</si>
  <si>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</si>
  <si>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Підготовка магістерської роботи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</si>
  <si>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</si>
  <si>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</si>
  <si>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</si>
  <si>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</si>
  <si>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</si>
  <si>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</si>
  <si>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</si>
  <si>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</si>
  <si>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</si>
  <si>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</si>
  <si>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</si>
  <si>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</si>
  <si>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</si>
  <si>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</si>
  <si>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</si>
  <si>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</si>
  <si>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</si>
  <si>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</si>
  <si>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</si>
  <si>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 ОБОВ'ЯЗКОВІ НАВЧАЛЬНІ ДИСЦИПЛІНИ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</si>
  <si>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</si>
  <si>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</si>
  <si>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Інтелектуальна власність</t>
  </si>
  <si>
    <t>1.2.2</t>
  </si>
  <si>
    <t>Основи теорії керування якістю технологічних систем</t>
  </si>
  <si>
    <t>1.3 Дисципліни професійної підготовки</t>
  </si>
  <si>
    <t>Охорона праці в галузі та цивільний захист</t>
  </si>
  <si>
    <t>Охорона праці в галузі</t>
  </si>
  <si>
    <t>Цивільний захист</t>
  </si>
  <si>
    <t>Разом п.1.2</t>
  </si>
  <si>
    <t>Разом п.1</t>
  </si>
  <si>
    <t>2.ДИСЦИПЛІНИ ВІЛЬНОГО ВИБОРА</t>
  </si>
  <si>
    <t>1 траєкторія</t>
  </si>
  <si>
    <t>Іноземна мова (за професійним спрямуванням)</t>
  </si>
  <si>
    <t>Разом 1 траєкторія</t>
  </si>
  <si>
    <t>2 траєкторія</t>
  </si>
  <si>
    <t>Працевлаштування та ділова кар’єра</t>
  </si>
  <si>
    <t>Філософія і наука</t>
  </si>
  <si>
    <t>Разом 2 траєкторія</t>
  </si>
  <si>
    <t>Фізичне виховання</t>
  </si>
  <si>
    <t>с*</t>
  </si>
  <si>
    <t>Примітка:   с* - секційні заняття (факультатив)</t>
  </si>
  <si>
    <t>2.3 Дисципліни професійної підготовки</t>
  </si>
  <si>
    <t>Разом п. 2.3</t>
  </si>
  <si>
    <t>3. Практична підготовка</t>
  </si>
  <si>
    <t>3.3</t>
  </si>
  <si>
    <t>Переддипломна практика</t>
  </si>
  <si>
    <t>3.4</t>
  </si>
  <si>
    <t>Виконання магістерської роботи</t>
  </si>
  <si>
    <t>Разом п. 3</t>
  </si>
  <si>
    <t>4. Державна атестація</t>
  </si>
  <si>
    <t>4.1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</si>
  <si>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</si>
  <si>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</si>
  <si>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</si>
  <si>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</si>
  <si>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</si>
  <si>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</si>
  <si>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1.2.1.1</t>
  </si>
  <si>
    <t>1.2.1.2</t>
  </si>
  <si>
    <t>1.2.3</t>
  </si>
  <si>
    <t>1.2.2.1</t>
  </si>
  <si>
    <t>1.2.2.2</t>
  </si>
  <si>
    <t>2 курс</t>
  </si>
  <si>
    <t>Разом п. 1.1</t>
  </si>
  <si>
    <t>1.1.1</t>
  </si>
  <si>
    <t>1.1.1.1</t>
  </si>
  <si>
    <t>1.1.1.2</t>
  </si>
  <si>
    <t>1.1.1.3</t>
  </si>
  <si>
    <t>1.3.2</t>
  </si>
  <si>
    <t>1.3.1</t>
  </si>
  <si>
    <t>Разом п.1.3</t>
  </si>
  <si>
    <t>1.1 Соціально-гуманітарні дисципліни</t>
  </si>
  <si>
    <t>галузь знань: 12 Інформаційні технології</t>
  </si>
  <si>
    <r>
      <rPr>
        <b/>
        <sz val="20"/>
        <rFont val="Times New Roman"/>
        <family val="1"/>
      </rPr>
      <t>І . ГРАФІК НАВЧАЛЬНОГО ПРОЦЕСУ</t>
    </r>
  </si>
  <si>
    <t>Психологія управління</t>
  </si>
  <si>
    <t>1.1.2</t>
  </si>
  <si>
    <t>1.1.3</t>
  </si>
  <si>
    <t>1.1.4</t>
  </si>
  <si>
    <t xml:space="preserve">Методологія та організація наукових досліджень </t>
  </si>
  <si>
    <t>1.3.3</t>
  </si>
  <si>
    <t>Експертні системи</t>
  </si>
  <si>
    <t>1.3.4</t>
  </si>
  <si>
    <t>Інтелектуальний аналіз даних</t>
  </si>
  <si>
    <t>1.3.5</t>
  </si>
  <si>
    <t>1.3.6</t>
  </si>
  <si>
    <t>1.3.7</t>
  </si>
  <si>
    <t>Нейромережні технології</t>
  </si>
  <si>
    <t>Системи підтримки прийняття рішень</t>
  </si>
  <si>
    <t>Сучасні технології програмування</t>
  </si>
  <si>
    <t>Дисципліни ВВ 1 тр.</t>
  </si>
  <si>
    <t>Дисципліни ВВ 2 тр.</t>
  </si>
  <si>
    <t>Дисципліни ВВ 3 тр.</t>
  </si>
  <si>
    <t>2.3.1</t>
  </si>
  <si>
    <t>2.3.2</t>
  </si>
  <si>
    <t>Інформаційні системи у фінансовій та банківській діяльності</t>
  </si>
  <si>
    <t>2.3.3</t>
  </si>
  <si>
    <t>2.3.4</t>
  </si>
  <si>
    <t>2.3.5</t>
  </si>
  <si>
    <t>2.3.6</t>
  </si>
  <si>
    <t>Цільова індивідуальна підготовка</t>
  </si>
  <si>
    <t>2.3.7</t>
  </si>
  <si>
    <t>2.3.8</t>
  </si>
  <si>
    <t>Декан факультету ФАМІТ</t>
  </si>
  <si>
    <t>С.В. Подлєсний</t>
  </si>
  <si>
    <t>Сучасні методи проектування програмних систем на основі ООП</t>
  </si>
  <si>
    <t>Експертні системи і системи підтримки прийняття рішень</t>
  </si>
  <si>
    <t>1.3.4.1</t>
  </si>
  <si>
    <t>1.3.4.2</t>
  </si>
  <si>
    <t>Срок навчання - 1 рік, 4 місяці</t>
  </si>
  <si>
    <t>ЗАТВЕРДЖЕНО:</t>
  </si>
  <si>
    <t>на засіданні Вченої ради</t>
  </si>
  <si>
    <t>(Ковальов В.Д.)</t>
  </si>
  <si>
    <t>Методи синтезу дискретних інформаційних систем</t>
  </si>
  <si>
    <t>Теорія інформації</t>
  </si>
  <si>
    <t>Цифрові інформаційні системи управління</t>
  </si>
  <si>
    <t>спеціальність:  126 Інформаційні системи та технології</t>
  </si>
  <si>
    <t>Кваліфікація:  магістр з інформаційних систем та технологій</t>
  </si>
  <si>
    <t>1.3.1.1</t>
  </si>
  <si>
    <t>1.3.1.2</t>
  </si>
  <si>
    <t>1.3.3.1</t>
  </si>
  <si>
    <t>1.3.3.2</t>
  </si>
  <si>
    <t>Методи синтезу дискретних інформаційних систем та нейромережні технології</t>
  </si>
  <si>
    <t>семестри</t>
  </si>
  <si>
    <t>семестр</t>
  </si>
  <si>
    <t>Розподіл за семестрами</t>
  </si>
  <si>
    <t>2а</t>
  </si>
  <si>
    <t>2б</t>
  </si>
  <si>
    <t>2б дф*</t>
  </si>
  <si>
    <t>2а 2а</t>
  </si>
  <si>
    <t>Семестр</t>
  </si>
  <si>
    <t>ПК</t>
  </si>
  <si>
    <t>K</t>
  </si>
  <si>
    <t>кількість тижнів у семестрі</t>
  </si>
  <si>
    <t>Розподіл годин на тиждень за курсами і семестрами</t>
  </si>
  <si>
    <t>Зав. кафедри ІСПР</t>
  </si>
  <si>
    <t>О.Ф. Єнікєєв</t>
  </si>
  <si>
    <t xml:space="preserve">V. План навчального процесу на 2018/2019 навчальний рік      </t>
  </si>
  <si>
    <r>
      <t xml:space="preserve">спеціалізація: </t>
    </r>
    <r>
      <rPr>
        <b/>
        <sz val="20"/>
        <rFont val="Times New Roman"/>
        <family val="1"/>
      </rPr>
      <t>Інформаційні системи та технології</t>
    </r>
  </si>
  <si>
    <t>Розподілені комп'ютерні системи</t>
  </si>
  <si>
    <t>Економічна ефективність інтелектуальних систем прийняття рішень</t>
  </si>
  <si>
    <t>Програмування мобільних пристроїв</t>
  </si>
  <si>
    <t>2б,2б</t>
  </si>
  <si>
    <t>протокол № 8</t>
  </si>
  <si>
    <t>"29  " березня    2018 р.</t>
  </si>
  <si>
    <t>Інтелектуальні системи прийняття рішень на промислових підприємствах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</si>
  <si>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</si>
  <si>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А</t>
  </si>
  <si>
    <t>Екзаменаційна сесія та проміжний контроль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</si>
  <si>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</si>
  <si>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 xml:space="preserve"> Кількість годин</t>
  </si>
  <si>
    <t>Економічна ефективність інтелектуальних систем прийняття рішень (в.в.)</t>
  </si>
  <si>
    <t>викладач</t>
  </si>
  <si>
    <t>Інформаційні системи у фінансовій та банківській діяльності (в.в.)</t>
  </si>
  <si>
    <t>Інтелектуальні системи прийняття рішень на промислових підприємствах (в.в.)</t>
  </si>
  <si>
    <t>Програмування мобільних пристроїв (в.в.)</t>
  </si>
  <si>
    <t>Теорія інформації (в.в.)</t>
  </si>
  <si>
    <t>ІС-18-1магістр, 1 семестр, 2018/19 н.р.</t>
  </si>
  <si>
    <t>ІС-18-1магістр, 2а семестр, 2018/19 н.р.</t>
  </si>
  <si>
    <t>ІС-18-1магістр, 2б семестр, 2018/19 н.р.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</si>
</sst>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79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40"/>
      <name val="Arial Cyr"/>
      <family val="0"/>
    </font>
    <font>
      <sz val="16"/>
      <color indexed="40"/>
      <name val="Times New Roman"/>
      <family val="1"/>
    </font>
    <font>
      <sz val="16"/>
      <color indexed="40"/>
      <name val="Arial Cyr"/>
      <family val="0"/>
    </font>
    <font>
      <b/>
      <i/>
      <sz val="16"/>
      <color indexed="40"/>
      <name val="Times New Roman"/>
      <family val="1"/>
    </font>
    <font>
      <sz val="14"/>
      <name val="Arial Cyr"/>
      <family val="0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52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53" applyFont="1">
      <alignment/>
      <protection/>
    </xf>
    <xf numFmtId="0" fontId="18" fillId="0" borderId="0" xfId="53" applyFont="1">
      <alignment/>
      <protection/>
    </xf>
    <xf numFmtId="0" fontId="15" fillId="0" borderId="0" xfId="53" applyFont="1">
      <alignment/>
      <protection/>
    </xf>
    <xf numFmtId="0" fontId="18" fillId="0" borderId="0" xfId="0" applyFont="1" applyAlignment="1">
      <alignment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3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3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32" borderId="12" xfId="0" applyFont="1" applyFill="1" applyBorder="1" applyAlignment="1">
      <alignment wrapText="1"/>
    </xf>
    <xf numFmtId="0" fontId="3" fillId="32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195" fontId="3" fillId="0" borderId="12" xfId="0" applyNumberFormat="1" applyFont="1" applyFill="1" applyBorder="1" applyAlignment="1" applyProtection="1">
      <alignment horizontal="center" vertical="center"/>
      <protection/>
    </xf>
    <xf numFmtId="195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95" fontId="28" fillId="0" borderId="22" xfId="0" applyNumberFormat="1" applyFont="1" applyFill="1" applyBorder="1" applyAlignment="1" applyProtection="1">
      <alignment horizontal="center" vertical="center"/>
      <protection/>
    </xf>
    <xf numFmtId="195" fontId="28" fillId="0" borderId="23" xfId="0" applyNumberFormat="1" applyFont="1" applyFill="1" applyBorder="1" applyAlignment="1" applyProtection="1">
      <alignment horizontal="center" vertical="center"/>
      <protection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96" fontId="3" fillId="0" borderId="18" xfId="0" applyNumberFormat="1" applyFont="1" applyFill="1" applyBorder="1" applyAlignment="1" applyProtection="1">
      <alignment horizontal="center" vertical="center" wrapText="1"/>
      <protection/>
    </xf>
    <xf numFmtId="196" fontId="3" fillId="0" borderId="25" xfId="0" applyNumberFormat="1" applyFont="1" applyFill="1" applyBorder="1" applyAlignment="1" applyProtection="1">
      <alignment horizontal="center" vertical="center" wrapText="1"/>
      <protection/>
    </xf>
    <xf numFmtId="196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justify" wrapText="1"/>
    </xf>
    <xf numFmtId="0" fontId="5" fillId="0" borderId="28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196" fontId="3" fillId="0" borderId="23" xfId="0" applyNumberFormat="1" applyFont="1" applyFill="1" applyBorder="1" applyAlignment="1" applyProtection="1">
      <alignment horizontal="center" vertical="center" wrapText="1"/>
      <protection/>
    </xf>
    <xf numFmtId="189" fontId="3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189" fontId="5" fillId="0" borderId="29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89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196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5" fontId="28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2" fillId="0" borderId="35" xfId="0" applyFont="1" applyFill="1" applyBorder="1" applyAlignment="1">
      <alignment/>
    </xf>
    <xf numFmtId="0" fontId="32" fillId="0" borderId="36" xfId="0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96" fontId="3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89" fontId="3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195" fontId="3" fillId="0" borderId="11" xfId="0" applyNumberFormat="1" applyFont="1" applyFill="1" applyBorder="1" applyAlignment="1">
      <alignment horizontal="center" vertical="center" wrapText="1"/>
    </xf>
    <xf numFmtId="195" fontId="3" fillId="0" borderId="2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189" fontId="3" fillId="0" borderId="28" xfId="0" applyNumberFormat="1" applyFont="1" applyFill="1" applyBorder="1" applyAlignment="1" applyProtection="1">
      <alignment horizontal="center" vertical="center"/>
      <protection/>
    </xf>
    <xf numFmtId="189" fontId="3" fillId="0" borderId="5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wrapText="1"/>
    </xf>
    <xf numFmtId="0" fontId="0" fillId="3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95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20" xfId="0" applyNumberFormat="1" applyFont="1" applyFill="1" applyBorder="1" applyAlignment="1">
      <alignment horizontal="left" vertical="center" wrapText="1"/>
    </xf>
    <xf numFmtId="188" fontId="3" fillId="0" borderId="20" xfId="0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36" xfId="0" applyBorder="1" applyAlignment="1">
      <alignment/>
    </xf>
    <xf numFmtId="0" fontId="5" fillId="0" borderId="34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center" vertical="center"/>
      <protection/>
    </xf>
    <xf numFmtId="192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horizontal="center" vertical="center"/>
      <protection/>
    </xf>
    <xf numFmtId="195" fontId="3" fillId="0" borderId="17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horizontal="center"/>
    </xf>
    <xf numFmtId="0" fontId="3" fillId="32" borderId="17" xfId="0" applyNumberFormat="1" applyFont="1" applyFill="1" applyBorder="1" applyAlignment="1">
      <alignment horizontal="center" vertical="center" wrapText="1"/>
    </xf>
    <xf numFmtId="0" fontId="3" fillId="32" borderId="5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2" xfId="0" applyNumberFormat="1" applyFont="1" applyFill="1" applyBorder="1" applyAlignment="1">
      <alignment horizontal="center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189" fontId="3" fillId="0" borderId="12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89" fontId="5" fillId="0" borderId="22" xfId="0" applyNumberFormat="1" applyFont="1" applyFill="1" applyBorder="1" applyAlignment="1">
      <alignment horizontal="center" vertical="center" wrapText="1"/>
    </xf>
    <xf numFmtId="1" fontId="5" fillId="33" borderId="4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wrapText="1"/>
    </xf>
    <xf numFmtId="1" fontId="3" fillId="0" borderId="5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37" fillId="0" borderId="0" xfId="0" applyFont="1" applyAlignment="1">
      <alignment/>
    </xf>
    <xf numFmtId="0" fontId="37" fillId="32" borderId="0" xfId="0" applyFont="1" applyFill="1" applyAlignment="1">
      <alignment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7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196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9" fillId="0" borderId="28" xfId="0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196" fontId="11" fillId="0" borderId="26" xfId="0" applyNumberFormat="1" applyFont="1" applyFill="1" applyBorder="1" applyAlignment="1" applyProtection="1">
      <alignment horizontal="center" vertical="center" wrapText="1"/>
      <protection/>
    </xf>
    <xf numFmtId="189" fontId="11" fillId="0" borderId="28" xfId="0" applyNumberFormat="1" applyFont="1" applyFill="1" applyBorder="1" applyAlignment="1" applyProtection="1">
      <alignment horizontal="center" vertical="center"/>
      <protection/>
    </xf>
    <xf numFmtId="196" fontId="11" fillId="0" borderId="23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vertical="center" wrapText="1"/>
    </xf>
    <xf numFmtId="196" fontId="11" fillId="0" borderId="12" xfId="0" applyNumberFormat="1" applyFont="1" applyFill="1" applyBorder="1" applyAlignment="1" applyProtection="1">
      <alignment horizontal="center" vertical="center" wrapText="1"/>
      <protection/>
    </xf>
    <xf numFmtId="189" fontId="1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49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/>
    </xf>
    <xf numFmtId="0" fontId="39" fillId="0" borderId="0" xfId="0" applyFont="1" applyAlignment="1">
      <alignment/>
    </xf>
    <xf numFmtId="0" fontId="38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8" fillId="32" borderId="12" xfId="0" applyNumberFormat="1" applyFont="1" applyFill="1" applyBorder="1" applyAlignment="1" applyProtection="1">
      <alignment horizontal="center" vertical="center"/>
      <protection/>
    </xf>
    <xf numFmtId="0" fontId="3" fillId="32" borderId="12" xfId="0" applyNumberFormat="1" applyFont="1" applyFill="1" applyBorder="1" applyAlignment="1" applyProtection="1">
      <alignment horizontal="center" vertical="center"/>
      <protection/>
    </xf>
    <xf numFmtId="0" fontId="0" fillId="32" borderId="56" xfId="0" applyFont="1" applyFill="1" applyBorder="1" applyAlignment="1">
      <alignment vertical="center" wrapText="1"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51" xfId="0" applyNumberFormat="1" applyFont="1" applyFill="1" applyBorder="1" applyAlignment="1" applyProtection="1">
      <alignment horizontal="center" vertical="center" wrapText="1"/>
      <protection/>
    </xf>
    <xf numFmtId="1" fontId="11" fillId="0" borderId="20" xfId="0" applyNumberFormat="1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188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1" fontId="11" fillId="0" borderId="58" xfId="0" applyNumberFormat="1" applyFont="1" applyFill="1" applyBorder="1" applyAlignment="1">
      <alignment horizontal="center" vertical="center" wrapText="1"/>
    </xf>
    <xf numFmtId="0" fontId="22" fillId="0" borderId="36" xfId="0" applyFont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49" fontId="38" fillId="32" borderId="19" xfId="0" applyNumberFormat="1" applyFont="1" applyFill="1" applyBorder="1" applyAlignment="1">
      <alignment horizontal="center" vertical="center" wrapText="1"/>
    </xf>
    <xf numFmtId="0" fontId="38" fillId="32" borderId="12" xfId="0" applyFont="1" applyFill="1" applyBorder="1" applyAlignment="1">
      <alignment vertical="center" wrapText="1"/>
    </xf>
    <xf numFmtId="0" fontId="38" fillId="32" borderId="12" xfId="0" applyFont="1" applyFill="1" applyBorder="1" applyAlignment="1">
      <alignment horizontal="center" vertical="center" wrapText="1"/>
    </xf>
    <xf numFmtId="0" fontId="40" fillId="32" borderId="12" xfId="0" applyNumberFormat="1" applyFont="1" applyFill="1" applyBorder="1" applyAlignment="1" applyProtection="1">
      <alignment horizontal="center" vertical="center"/>
      <protection/>
    </xf>
    <xf numFmtId="0" fontId="38" fillId="32" borderId="12" xfId="0" applyNumberFormat="1" applyFont="1" applyFill="1" applyBorder="1" applyAlignment="1" applyProtection="1">
      <alignment horizontal="center" vertical="center"/>
      <protection/>
    </xf>
    <xf numFmtId="0" fontId="38" fillId="32" borderId="12" xfId="0" applyNumberFormat="1" applyFont="1" applyFill="1" applyBorder="1" applyAlignment="1">
      <alignment horizontal="center" vertical="center" wrapText="1"/>
    </xf>
    <xf numFmtId="0" fontId="38" fillId="32" borderId="10" xfId="0" applyNumberFormat="1" applyFont="1" applyFill="1" applyBorder="1" applyAlignment="1" applyProtection="1">
      <alignment horizontal="center" vertical="center"/>
      <protection/>
    </xf>
    <xf numFmtId="0" fontId="39" fillId="32" borderId="12" xfId="0" applyFont="1" applyFill="1" applyBorder="1" applyAlignment="1">
      <alignment/>
    </xf>
    <xf numFmtId="0" fontId="39" fillId="32" borderId="0" xfId="0" applyFont="1" applyFill="1" applyAlignment="1">
      <alignment/>
    </xf>
    <xf numFmtId="0" fontId="38" fillId="32" borderId="45" xfId="0" applyNumberFormat="1" applyFont="1" applyFill="1" applyBorder="1" applyAlignment="1" applyProtection="1">
      <alignment horizontal="center" vertical="center"/>
      <protection/>
    </xf>
    <xf numFmtId="195" fontId="78" fillId="0" borderId="12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49" fontId="11" fillId="0" borderId="19" xfId="0" applyNumberFormat="1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96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wrapText="1"/>
    </xf>
    <xf numFmtId="0" fontId="22" fillId="32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11" fillId="32" borderId="12" xfId="53" applyFont="1" applyFill="1" applyBorder="1" applyAlignment="1">
      <alignment horizontal="center" vertical="center" wrapText="1"/>
      <protection/>
    </xf>
    <xf numFmtId="0" fontId="11" fillId="32" borderId="12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5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1" fillId="0" borderId="38" xfId="53" applyFont="1" applyBorder="1" applyAlignment="1">
      <alignment horizontal="center" vertical="center" wrapText="1"/>
      <protection/>
    </xf>
    <xf numFmtId="0" fontId="11" fillId="0" borderId="59" xfId="53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wrapText="1"/>
    </xf>
    <xf numFmtId="0" fontId="22" fillId="0" borderId="30" xfId="0" applyFont="1" applyBorder="1" applyAlignment="1">
      <alignment wrapText="1"/>
    </xf>
    <xf numFmtId="0" fontId="22" fillId="0" borderId="60" xfId="0" applyFont="1" applyBorder="1" applyAlignment="1">
      <alignment wrapText="1"/>
    </xf>
    <xf numFmtId="0" fontId="22" fillId="0" borderId="61" xfId="0" applyFont="1" applyBorder="1" applyAlignment="1">
      <alignment wrapText="1"/>
    </xf>
    <xf numFmtId="0" fontId="11" fillId="0" borderId="5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12" xfId="53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1" fillId="0" borderId="10" xfId="53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9" fillId="0" borderId="12" xfId="53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wrapText="1"/>
    </xf>
    <xf numFmtId="49" fontId="9" fillId="0" borderId="38" xfId="0" applyNumberFormat="1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38" xfId="53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9" fillId="0" borderId="38" xfId="53" applyFont="1" applyBorder="1" applyAlignment="1">
      <alignment horizontal="center" vertical="center" wrapText="1"/>
      <protection/>
    </xf>
    <xf numFmtId="0" fontId="22" fillId="0" borderId="4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45" xfId="0" applyFont="1" applyBorder="1" applyAlignment="1">
      <alignment vertical="center" wrapText="1"/>
    </xf>
    <xf numFmtId="49" fontId="9" fillId="0" borderId="38" xfId="53" applyNumberFormat="1" applyFont="1" applyBorder="1" applyAlignment="1">
      <alignment horizontal="center" vertical="center" wrapText="1"/>
      <protection/>
    </xf>
    <xf numFmtId="0" fontId="22" fillId="0" borderId="59" xfId="0" applyFont="1" applyBorder="1" applyAlignment="1">
      <alignment vertical="center" wrapText="1"/>
    </xf>
    <xf numFmtId="0" fontId="22" fillId="0" borderId="5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59" xfId="0" applyFont="1" applyBorder="1" applyAlignment="1">
      <alignment wrapText="1"/>
    </xf>
    <xf numFmtId="0" fontId="22" fillId="0" borderId="50" xfId="0" applyFont="1" applyBorder="1" applyAlignment="1">
      <alignment wrapText="1"/>
    </xf>
    <xf numFmtId="0" fontId="22" fillId="0" borderId="45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top" wrapText="1"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5" fillId="0" borderId="0" xfId="0" applyFont="1" applyFill="1" applyBorder="1" applyAlignment="1">
      <alignment horizontal="center"/>
    </xf>
    <xf numFmtId="0" fontId="14" fillId="0" borderId="0" xfId="54" applyFont="1" applyBorder="1" applyAlignment="1">
      <alignment horizontal="left" vertical="center" wrapText="1"/>
      <protection/>
    </xf>
    <xf numFmtId="0" fontId="17" fillId="0" borderId="0" xfId="54" applyFont="1" applyAlignment="1">
      <alignment vertical="center" wrapText="1"/>
      <protection/>
    </xf>
    <xf numFmtId="0" fontId="0" fillId="0" borderId="0" xfId="54" applyAlignment="1">
      <alignment vertical="center" wrapText="1"/>
      <protection/>
    </xf>
    <xf numFmtId="0" fontId="3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65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195" fontId="28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wrapText="1"/>
    </xf>
    <xf numFmtId="0" fontId="32" fillId="0" borderId="60" xfId="0" applyFont="1" applyFill="1" applyBorder="1" applyAlignment="1">
      <alignment/>
    </xf>
    <xf numFmtId="0" fontId="0" fillId="0" borderId="60" xfId="0" applyFont="1" applyBorder="1" applyAlignment="1">
      <alignment/>
    </xf>
    <xf numFmtId="1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33" fillId="0" borderId="72" xfId="0" applyFont="1" applyFill="1" applyBorder="1" applyAlignment="1" applyProtection="1">
      <alignment horizontal="right" vertical="center" wrapText="1"/>
      <protection/>
    </xf>
    <xf numFmtId="0" fontId="33" fillId="0" borderId="73" xfId="0" applyFont="1" applyFill="1" applyBorder="1" applyAlignment="1" applyProtection="1">
      <alignment horizontal="right" vertical="center" wrapText="1"/>
      <protection/>
    </xf>
    <xf numFmtId="0" fontId="33" fillId="0" borderId="74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96" fontId="4" fillId="0" borderId="10" xfId="0" applyNumberFormat="1" applyFont="1" applyFill="1" applyBorder="1" applyAlignment="1" applyProtection="1">
      <alignment horizontal="center" vertical="center"/>
      <protection/>
    </xf>
    <xf numFmtId="196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textRotation="90" wrapText="1"/>
    </xf>
    <xf numFmtId="196" fontId="2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95" fontId="28" fillId="0" borderId="46" xfId="0" applyNumberFormat="1" applyFont="1" applyFill="1" applyBorder="1" applyAlignment="1" applyProtection="1">
      <alignment horizontal="center" vertical="center" wrapText="1"/>
      <protection/>
    </xf>
    <xf numFmtId="195" fontId="28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28" fillId="0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3" fillId="0" borderId="76" xfId="0" applyFont="1" applyFill="1" applyBorder="1" applyAlignment="1" applyProtection="1">
      <alignment horizontal="right" vertical="center" wrapText="1"/>
      <protection/>
    </xf>
    <xf numFmtId="0" fontId="33" fillId="0" borderId="77" xfId="0" applyFont="1" applyFill="1" applyBorder="1" applyAlignment="1" applyProtection="1">
      <alignment horizontal="right" vertical="center" wrapText="1"/>
      <protection/>
    </xf>
    <xf numFmtId="0" fontId="5" fillId="0" borderId="78" xfId="0" applyFont="1" applyFill="1" applyBorder="1" applyAlignment="1">
      <alignment horizontal="right"/>
    </xf>
    <xf numFmtId="0" fontId="34" fillId="0" borderId="78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center" vertical="center" wrapText="1"/>
    </xf>
    <xf numFmtId="0" fontId="28" fillId="0" borderId="7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6" xfId="0" applyFont="1" applyBorder="1" applyAlignment="1">
      <alignment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78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78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81" xfId="0" applyFont="1" applyFill="1" applyBorder="1" applyAlignment="1">
      <alignment horizontal="center" vertical="center" wrapText="1"/>
    </xf>
    <xf numFmtId="49" fontId="28" fillId="0" borderId="80" xfId="0" applyNumberFormat="1" applyFont="1" applyFill="1" applyBorder="1" applyAlignment="1" applyProtection="1">
      <alignment horizontal="center" vertical="center"/>
      <protection/>
    </xf>
    <xf numFmtId="0" fontId="0" fillId="0" borderId="8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72" xfId="0" applyFont="1" applyFill="1" applyBorder="1" applyAlignment="1" applyProtection="1">
      <alignment horizontal="right" vertical="center" wrapText="1"/>
      <protection/>
    </xf>
    <xf numFmtId="0" fontId="9" fillId="0" borderId="73" xfId="0" applyFont="1" applyFill="1" applyBorder="1" applyAlignment="1" applyProtection="1">
      <alignment horizontal="right" vertical="center" wrapText="1"/>
      <protection/>
    </xf>
    <xf numFmtId="0" fontId="9" fillId="0" borderId="74" xfId="0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ТМ_маг_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tabSelected="1" view="pageBreakPreview" zoomScale="85" zoomScaleNormal="75" zoomScaleSheetLayoutView="85" zoomScalePageLayoutView="0" workbookViewId="0" topLeftCell="A1">
      <selection activeCell="A23" sqref="A23:AU23"/>
    </sheetView>
  </sheetViews>
  <sheetFormatPr defaultColWidth="3.25390625" defaultRowHeight="12.75"/>
  <cols>
    <col min="1" max="1" width="5.25390625" style="1" customWidth="1"/>
    <col min="2" max="2" width="3.25390625" style="1" customWidth="1"/>
    <col min="3" max="4" width="4.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6" width="4.75390625" style="1" customWidth="1"/>
    <col min="37" max="37" width="4.875" style="1" customWidth="1"/>
    <col min="38" max="38" width="4.00390625" style="1" customWidth="1"/>
    <col min="39" max="39" width="5.7539062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ht="25.5" customHeight="1">
      <c r="A1" s="439"/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40" t="s">
        <v>26</v>
      </c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0"/>
      <c r="AJ1" s="440"/>
      <c r="AK1" s="440"/>
      <c r="AL1" s="440"/>
      <c r="AM1" s="440"/>
      <c r="AN1" s="440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</row>
    <row r="2" spans="1:53" ht="24" customHeight="1">
      <c r="A2" s="417" t="s">
        <v>149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</row>
    <row r="3" spans="1:53" ht="30.75">
      <c r="A3" s="417" t="s">
        <v>150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42" t="s">
        <v>1</v>
      </c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2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</row>
    <row r="4" spans="1:53" ht="26.25" customHeight="1">
      <c r="A4" s="434" t="s">
        <v>182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435" t="s">
        <v>156</v>
      </c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</row>
    <row r="5" spans="1:53" ht="27" customHeight="1">
      <c r="A5" s="438" t="s">
        <v>183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436"/>
      <c r="AO5" s="436"/>
      <c r="AP5" s="436"/>
      <c r="AQ5" s="436"/>
      <c r="AR5" s="436"/>
      <c r="AS5" s="436"/>
      <c r="AT5" s="436"/>
      <c r="AU5" s="436"/>
      <c r="AV5" s="436"/>
      <c r="AW5" s="436"/>
      <c r="AX5" s="436"/>
      <c r="AY5" s="436"/>
      <c r="AZ5" s="436"/>
      <c r="BA5" s="436"/>
    </row>
    <row r="6" spans="1:53" s="2" customFormat="1" ht="18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</row>
    <row r="7" spans="1:53" s="2" customFormat="1" ht="27" customHeight="1">
      <c r="A7" s="443" t="s">
        <v>0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22" t="s">
        <v>28</v>
      </c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</row>
    <row r="8" spans="1:53" s="2" customFormat="1" ht="26.25" customHeight="1">
      <c r="A8" s="417" t="s">
        <v>151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24" t="s">
        <v>185</v>
      </c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4"/>
      <c r="AL8" s="424"/>
      <c r="AM8" s="8"/>
      <c r="AN8" s="426" t="s">
        <v>148</v>
      </c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</row>
    <row r="9" spans="16:53" s="2" customFormat="1" ht="21.75" customHeight="1">
      <c r="P9" s="424" t="s">
        <v>112</v>
      </c>
      <c r="Q9" s="425"/>
      <c r="R9" s="425"/>
      <c r="S9" s="425"/>
      <c r="T9" s="425"/>
      <c r="U9" s="425"/>
      <c r="V9" s="425"/>
      <c r="W9" s="425"/>
      <c r="X9" s="425"/>
      <c r="Y9" s="425"/>
      <c r="Z9" s="425"/>
      <c r="AA9" s="425"/>
      <c r="AB9" s="425"/>
      <c r="AC9" s="425"/>
      <c r="AD9" s="425"/>
      <c r="AE9" s="425"/>
      <c r="AF9" s="425"/>
      <c r="AG9" s="425"/>
      <c r="AH9" s="425"/>
      <c r="AI9" s="425"/>
      <c r="AJ9" s="425"/>
      <c r="AK9" s="425"/>
      <c r="AL9" s="8"/>
      <c r="AM9" s="8"/>
      <c r="AN9" s="432" t="s">
        <v>29</v>
      </c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</row>
    <row r="10" spans="16:53" s="2" customFormat="1" ht="22.5" customHeight="1">
      <c r="P10" s="424" t="s">
        <v>155</v>
      </c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8"/>
      <c r="AL10" s="8"/>
      <c r="AM10" s="8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</row>
    <row r="11" spans="16:53" s="2" customFormat="1" ht="21.75" customHeight="1">
      <c r="P11" s="428" t="s">
        <v>177</v>
      </c>
      <c r="Q11" s="425"/>
      <c r="R11" s="425"/>
      <c r="S11" s="425"/>
      <c r="T11" s="425"/>
      <c r="U11" s="425"/>
      <c r="V11" s="425"/>
      <c r="W11" s="425"/>
      <c r="X11" s="425"/>
      <c r="Y11" s="425"/>
      <c r="Z11" s="425"/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9"/>
      <c r="AM11" s="429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</row>
    <row r="12" spans="16:53" s="2" customFormat="1" ht="20.25" customHeight="1"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0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</row>
    <row r="13" spans="16:53" s="2" customFormat="1" ht="21.75" customHeight="1">
      <c r="P13" s="420" t="s">
        <v>39</v>
      </c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21"/>
      <c r="AD13" s="421"/>
      <c r="AE13" s="421"/>
      <c r="AF13" s="421"/>
      <c r="AG13" s="421"/>
      <c r="AH13" s="421"/>
      <c r="AI13" s="421"/>
      <c r="AJ13" s="421"/>
      <c r="AK13" s="421"/>
      <c r="AL13" s="421"/>
      <c r="AM13" s="421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41:53" s="2" customFormat="1" ht="18.75"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41:53" s="2" customFormat="1" ht="18.75"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41:53" s="2" customFormat="1" ht="18.75"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ht="25.5">
      <c r="A17" s="418" t="s">
        <v>113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</row>
    <row r="18" spans="1:53" ht="15.75">
      <c r="A18" s="419" t="s">
        <v>2</v>
      </c>
      <c r="B18" s="373" t="s">
        <v>3</v>
      </c>
      <c r="C18" s="373"/>
      <c r="D18" s="373"/>
      <c r="E18" s="373"/>
      <c r="F18" s="373" t="s">
        <v>4</v>
      </c>
      <c r="G18" s="373"/>
      <c r="H18" s="373"/>
      <c r="I18" s="373"/>
      <c r="J18" s="373" t="s">
        <v>5</v>
      </c>
      <c r="K18" s="373"/>
      <c r="L18" s="373"/>
      <c r="M18" s="373"/>
      <c r="N18" s="373" t="s">
        <v>6</v>
      </c>
      <c r="O18" s="373"/>
      <c r="P18" s="373"/>
      <c r="Q18" s="373"/>
      <c r="R18" s="373"/>
      <c r="S18" s="370" t="s">
        <v>7</v>
      </c>
      <c r="T18" s="371"/>
      <c r="U18" s="371"/>
      <c r="V18" s="371"/>
      <c r="W18" s="372"/>
      <c r="X18" s="373" t="s">
        <v>8</v>
      </c>
      <c r="Y18" s="373"/>
      <c r="Z18" s="373"/>
      <c r="AA18" s="373"/>
      <c r="AB18" s="373" t="s">
        <v>9</v>
      </c>
      <c r="AC18" s="373"/>
      <c r="AD18" s="373"/>
      <c r="AE18" s="373"/>
      <c r="AF18" s="373" t="s">
        <v>10</v>
      </c>
      <c r="AG18" s="373"/>
      <c r="AH18" s="373"/>
      <c r="AI18" s="373"/>
      <c r="AJ18" s="370" t="s">
        <v>11</v>
      </c>
      <c r="AK18" s="371"/>
      <c r="AL18" s="371"/>
      <c r="AM18" s="371"/>
      <c r="AN18" s="372"/>
      <c r="AO18" s="373" t="s">
        <v>12</v>
      </c>
      <c r="AP18" s="373"/>
      <c r="AQ18" s="373"/>
      <c r="AR18" s="373"/>
      <c r="AS18" s="373" t="s">
        <v>25</v>
      </c>
      <c r="AT18" s="373"/>
      <c r="AU18" s="373"/>
      <c r="AV18" s="373"/>
      <c r="AW18" s="373" t="s">
        <v>13</v>
      </c>
      <c r="AX18" s="373"/>
      <c r="AY18" s="373"/>
      <c r="AZ18" s="373"/>
      <c r="BA18" s="373"/>
    </row>
    <row r="19" spans="1:53" ht="15.75">
      <c r="A19" s="419"/>
      <c r="B19" s="12">
        <v>1</v>
      </c>
      <c r="C19" s="12">
        <v>2</v>
      </c>
      <c r="D19" s="12">
        <v>3</v>
      </c>
      <c r="E19" s="12">
        <v>4</v>
      </c>
      <c r="F19" s="12">
        <v>5</v>
      </c>
      <c r="G19" s="12">
        <v>6</v>
      </c>
      <c r="H19" s="12">
        <v>7</v>
      </c>
      <c r="I19" s="12">
        <v>8</v>
      </c>
      <c r="J19" s="12">
        <v>9</v>
      </c>
      <c r="K19" s="12">
        <v>10</v>
      </c>
      <c r="L19" s="12">
        <v>11</v>
      </c>
      <c r="M19" s="12">
        <v>12</v>
      </c>
      <c r="N19" s="12">
        <v>13</v>
      </c>
      <c r="O19" s="12">
        <v>14</v>
      </c>
      <c r="P19" s="12">
        <v>15</v>
      </c>
      <c r="Q19" s="12">
        <v>16</v>
      </c>
      <c r="R19" s="12">
        <v>17</v>
      </c>
      <c r="S19" s="12">
        <v>18</v>
      </c>
      <c r="T19" s="12">
        <v>19</v>
      </c>
      <c r="U19" s="12">
        <v>20</v>
      </c>
      <c r="V19" s="12">
        <v>21</v>
      </c>
      <c r="W19" s="12">
        <v>22</v>
      </c>
      <c r="X19" s="12">
        <v>23</v>
      </c>
      <c r="Y19" s="12">
        <v>24</v>
      </c>
      <c r="Z19" s="12">
        <v>25</v>
      </c>
      <c r="AA19" s="12">
        <v>26</v>
      </c>
      <c r="AB19" s="12">
        <v>27</v>
      </c>
      <c r="AC19" s="12">
        <v>28</v>
      </c>
      <c r="AD19" s="12">
        <v>29</v>
      </c>
      <c r="AE19" s="12">
        <v>30</v>
      </c>
      <c r="AF19" s="12">
        <v>31</v>
      </c>
      <c r="AG19" s="12">
        <v>32</v>
      </c>
      <c r="AH19" s="12">
        <v>33</v>
      </c>
      <c r="AI19" s="12">
        <v>34</v>
      </c>
      <c r="AJ19" s="12">
        <v>35</v>
      </c>
      <c r="AK19" s="12">
        <v>36</v>
      </c>
      <c r="AL19" s="12">
        <v>37</v>
      </c>
      <c r="AM19" s="12">
        <v>38</v>
      </c>
      <c r="AN19" s="12">
        <v>39</v>
      </c>
      <c r="AO19" s="12">
        <v>40</v>
      </c>
      <c r="AP19" s="12">
        <v>41</v>
      </c>
      <c r="AQ19" s="12">
        <v>42</v>
      </c>
      <c r="AR19" s="12">
        <v>43</v>
      </c>
      <c r="AS19" s="12">
        <v>44</v>
      </c>
      <c r="AT19" s="12">
        <v>45</v>
      </c>
      <c r="AU19" s="12">
        <v>46</v>
      </c>
      <c r="AV19" s="12">
        <v>47</v>
      </c>
      <c r="AW19" s="12">
        <v>48</v>
      </c>
      <c r="AX19" s="12">
        <v>49</v>
      </c>
      <c r="AY19" s="12">
        <v>50</v>
      </c>
      <c r="AZ19" s="12">
        <v>51</v>
      </c>
      <c r="BA19" s="12">
        <v>52</v>
      </c>
    </row>
    <row r="20" spans="1:53" ht="15.75">
      <c r="A20" s="4">
        <v>1</v>
      </c>
      <c r="B20" s="23" t="s">
        <v>24</v>
      </c>
      <c r="C20" s="23" t="s">
        <v>24</v>
      </c>
      <c r="D20" s="23" t="s">
        <v>24</v>
      </c>
      <c r="E20" s="23" t="s">
        <v>24</v>
      </c>
      <c r="F20" s="23" t="s">
        <v>24</v>
      </c>
      <c r="G20" s="23" t="s">
        <v>24</v>
      </c>
      <c r="H20" s="23" t="s">
        <v>24</v>
      </c>
      <c r="I20" s="23" t="s">
        <v>24</v>
      </c>
      <c r="J20" s="23" t="s">
        <v>24</v>
      </c>
      <c r="K20" s="23" t="s">
        <v>24</v>
      </c>
      <c r="L20" s="23" t="s">
        <v>24</v>
      </c>
      <c r="M20" s="23" t="s">
        <v>24</v>
      </c>
      <c r="N20" s="23" t="s">
        <v>24</v>
      </c>
      <c r="O20" s="23" t="s">
        <v>24</v>
      </c>
      <c r="P20" s="23" t="s">
        <v>24</v>
      </c>
      <c r="Q20" s="23" t="s">
        <v>14</v>
      </c>
      <c r="R20" s="23" t="s">
        <v>14</v>
      </c>
      <c r="S20" s="23" t="s">
        <v>15</v>
      </c>
      <c r="T20" s="23" t="s">
        <v>24</v>
      </c>
      <c r="U20" s="23" t="s">
        <v>24</v>
      </c>
      <c r="V20" s="23" t="s">
        <v>24</v>
      </c>
      <c r="W20" s="23" t="s">
        <v>24</v>
      </c>
      <c r="X20" s="23" t="s">
        <v>24</v>
      </c>
      <c r="Y20" s="23" t="s">
        <v>24</v>
      </c>
      <c r="Z20" s="23" t="s">
        <v>24</v>
      </c>
      <c r="AA20" s="23" t="s">
        <v>24</v>
      </c>
      <c r="AB20" s="23" t="s">
        <v>24</v>
      </c>
      <c r="AC20" s="23" t="s">
        <v>170</v>
      </c>
      <c r="AD20" s="23" t="s">
        <v>171</v>
      </c>
      <c r="AE20" s="23" t="s">
        <v>171</v>
      </c>
      <c r="AF20" s="23" t="s">
        <v>24</v>
      </c>
      <c r="AG20" s="23" t="s">
        <v>24</v>
      </c>
      <c r="AH20" s="23" t="s">
        <v>24</v>
      </c>
      <c r="AI20" s="23" t="s">
        <v>24</v>
      </c>
      <c r="AJ20" s="23" t="s">
        <v>24</v>
      </c>
      <c r="AK20" s="23" t="s">
        <v>24</v>
      </c>
      <c r="AL20" s="23" t="s">
        <v>24</v>
      </c>
      <c r="AM20" s="23" t="s">
        <v>24</v>
      </c>
      <c r="AN20" s="23" t="s">
        <v>24</v>
      </c>
      <c r="AO20" s="23" t="s">
        <v>24</v>
      </c>
      <c r="AP20" s="23" t="s">
        <v>14</v>
      </c>
      <c r="AQ20" s="23" t="s">
        <v>14</v>
      </c>
      <c r="AR20" s="24" t="s">
        <v>14</v>
      </c>
      <c r="AS20" s="23" t="s">
        <v>15</v>
      </c>
      <c r="AT20" s="23" t="s">
        <v>15</v>
      </c>
      <c r="AU20" s="23" t="s">
        <v>15</v>
      </c>
      <c r="AV20" s="23" t="s">
        <v>15</v>
      </c>
      <c r="AW20" s="23" t="s">
        <v>15</v>
      </c>
      <c r="AX20" s="23" t="s">
        <v>15</v>
      </c>
      <c r="AY20" s="23" t="s">
        <v>15</v>
      </c>
      <c r="AZ20" s="23" t="s">
        <v>15</v>
      </c>
      <c r="BA20" s="25" t="s">
        <v>15</v>
      </c>
    </row>
    <row r="21" spans="1:53" ht="15.75">
      <c r="A21" s="4">
        <v>2</v>
      </c>
      <c r="B21" s="23" t="s">
        <v>16</v>
      </c>
      <c r="C21" s="23" t="s">
        <v>16</v>
      </c>
      <c r="D21" s="23" t="s">
        <v>16</v>
      </c>
      <c r="E21" s="23" t="s">
        <v>16</v>
      </c>
      <c r="F21" s="23" t="s">
        <v>17</v>
      </c>
      <c r="G21" s="23" t="s">
        <v>17</v>
      </c>
      <c r="H21" s="23" t="s">
        <v>17</v>
      </c>
      <c r="I21" s="23" t="s">
        <v>17</v>
      </c>
      <c r="J21" s="23" t="s">
        <v>17</v>
      </c>
      <c r="K21" s="23" t="s">
        <v>17</v>
      </c>
      <c r="L21" s="23" t="s">
        <v>17</v>
      </c>
      <c r="M21" s="23" t="s">
        <v>17</v>
      </c>
      <c r="N21" s="23" t="s">
        <v>17</v>
      </c>
      <c r="O21" s="23" t="s">
        <v>17</v>
      </c>
      <c r="P21" s="23" t="s">
        <v>17</v>
      </c>
      <c r="Q21" s="23" t="s">
        <v>17</v>
      </c>
      <c r="R21" s="23" t="s">
        <v>186</v>
      </c>
      <c r="S21" s="29"/>
      <c r="T21" s="28"/>
      <c r="U21" s="28"/>
      <c r="V21" s="30"/>
      <c r="W21" s="30"/>
      <c r="X21" s="30"/>
      <c r="Y21" s="30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7"/>
    </row>
    <row r="22" spans="1:53" ht="15.75">
      <c r="A22" s="169"/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1"/>
      <c r="R22" s="171"/>
      <c r="S22" s="172"/>
      <c r="T22" s="173"/>
      <c r="U22" s="173"/>
      <c r="V22" s="174"/>
      <c r="W22" s="174"/>
      <c r="X22" s="17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</row>
    <row r="23" spans="1:52" ht="20.25">
      <c r="A23" s="394" t="s">
        <v>188</v>
      </c>
      <c r="B23" s="394"/>
      <c r="C23" s="394"/>
      <c r="D23" s="394"/>
      <c r="E23" s="394"/>
      <c r="F23" s="394"/>
      <c r="G23" s="394"/>
      <c r="H23" s="394"/>
      <c r="I23" s="394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"/>
      <c r="AW23" s="3"/>
      <c r="AX23" s="3"/>
      <c r="AY23" s="3"/>
      <c r="AZ23" s="3"/>
    </row>
    <row r="24" spans="1:52" ht="20.25">
      <c r="A24" s="167"/>
      <c r="B24" s="167"/>
      <c r="C24" s="167"/>
      <c r="D24" s="167"/>
      <c r="E24" s="167"/>
      <c r="F24" s="167"/>
      <c r="G24" s="167"/>
      <c r="H24" s="167"/>
      <c r="I24" s="167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8"/>
      <c r="AV24" s="3"/>
      <c r="AW24" s="3"/>
      <c r="AX24" s="3"/>
      <c r="AY24" s="3"/>
      <c r="AZ24" s="3"/>
    </row>
    <row r="25" spans="1:52" ht="15.75">
      <c r="A25" s="14"/>
      <c r="B25" s="14"/>
      <c r="C25" s="14"/>
      <c r="D25" s="14"/>
      <c r="E25" s="14"/>
      <c r="F25" s="14"/>
      <c r="G25" s="14"/>
      <c r="H25" s="14"/>
      <c r="I25" s="1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3"/>
      <c r="AW25" s="3"/>
      <c r="AX25" s="3"/>
      <c r="AY25" s="3"/>
      <c r="AZ25" s="3"/>
    </row>
    <row r="26" spans="1:53" ht="23.25">
      <c r="A26" s="15" t="s">
        <v>30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7"/>
      <c r="AX26" s="17"/>
      <c r="AY26" s="17"/>
      <c r="AZ26" s="17"/>
      <c r="BA26" s="18"/>
    </row>
    <row r="27" spans="1:53" ht="15.75">
      <c r="A27" s="396" t="s">
        <v>2</v>
      </c>
      <c r="B27" s="397"/>
      <c r="C27" s="402" t="s">
        <v>18</v>
      </c>
      <c r="D27" s="403"/>
      <c r="E27" s="403"/>
      <c r="F27" s="397"/>
      <c r="G27" s="406" t="s">
        <v>187</v>
      </c>
      <c r="H27" s="403"/>
      <c r="I27" s="397"/>
      <c r="J27" s="406" t="s">
        <v>19</v>
      </c>
      <c r="K27" s="403"/>
      <c r="L27" s="403"/>
      <c r="M27" s="397"/>
      <c r="N27" s="406" t="s">
        <v>31</v>
      </c>
      <c r="O27" s="403"/>
      <c r="P27" s="397"/>
      <c r="Q27" s="406" t="s">
        <v>32</v>
      </c>
      <c r="R27" s="414"/>
      <c r="S27" s="355"/>
      <c r="T27" s="406" t="s">
        <v>20</v>
      </c>
      <c r="U27" s="403"/>
      <c r="V27" s="397"/>
      <c r="W27" s="406" t="s">
        <v>33</v>
      </c>
      <c r="X27" s="403"/>
      <c r="Y27" s="397"/>
      <c r="Z27" s="13"/>
      <c r="AA27" s="410" t="s">
        <v>34</v>
      </c>
      <c r="AB27" s="411"/>
      <c r="AC27" s="411"/>
      <c r="AD27" s="411"/>
      <c r="AE27" s="407"/>
      <c r="AF27" s="406" t="s">
        <v>169</v>
      </c>
      <c r="AG27" s="411"/>
      <c r="AH27" s="407"/>
      <c r="AI27" s="406" t="s">
        <v>35</v>
      </c>
      <c r="AJ27" s="403"/>
      <c r="AK27" s="407"/>
      <c r="AL27" s="19"/>
      <c r="AM27" s="379" t="s">
        <v>36</v>
      </c>
      <c r="AN27" s="380"/>
      <c r="AO27" s="381"/>
      <c r="AP27" s="388" t="s">
        <v>37</v>
      </c>
      <c r="AQ27" s="389"/>
      <c r="AR27" s="389"/>
      <c r="AS27" s="389"/>
      <c r="AT27" s="389"/>
      <c r="AU27" s="389"/>
      <c r="AV27" s="389"/>
      <c r="AW27" s="389"/>
      <c r="AX27" s="377" t="s">
        <v>169</v>
      </c>
      <c r="AY27" s="377"/>
      <c r="AZ27" s="377"/>
      <c r="BA27" s="378"/>
    </row>
    <row r="28" spans="1:53" ht="15.75">
      <c r="A28" s="398"/>
      <c r="B28" s="399"/>
      <c r="C28" s="398"/>
      <c r="D28" s="404"/>
      <c r="E28" s="404"/>
      <c r="F28" s="399"/>
      <c r="G28" s="398"/>
      <c r="H28" s="404"/>
      <c r="I28" s="399"/>
      <c r="J28" s="398"/>
      <c r="K28" s="404"/>
      <c r="L28" s="404"/>
      <c r="M28" s="399"/>
      <c r="N28" s="398"/>
      <c r="O28" s="404"/>
      <c r="P28" s="399"/>
      <c r="Q28" s="415"/>
      <c r="R28" s="395"/>
      <c r="S28" s="416"/>
      <c r="T28" s="398"/>
      <c r="U28" s="404"/>
      <c r="V28" s="399"/>
      <c r="W28" s="398"/>
      <c r="X28" s="404"/>
      <c r="Y28" s="399"/>
      <c r="Z28" s="13"/>
      <c r="AA28" s="412"/>
      <c r="AB28" s="413"/>
      <c r="AC28" s="413"/>
      <c r="AD28" s="413"/>
      <c r="AE28" s="409"/>
      <c r="AF28" s="412"/>
      <c r="AG28" s="413"/>
      <c r="AH28" s="409"/>
      <c r="AI28" s="398"/>
      <c r="AJ28" s="408"/>
      <c r="AK28" s="409"/>
      <c r="AL28" s="20"/>
      <c r="AM28" s="382"/>
      <c r="AN28" s="383"/>
      <c r="AO28" s="384"/>
      <c r="AP28" s="388"/>
      <c r="AQ28" s="389"/>
      <c r="AR28" s="389"/>
      <c r="AS28" s="389"/>
      <c r="AT28" s="389"/>
      <c r="AU28" s="389"/>
      <c r="AV28" s="389"/>
      <c r="AW28" s="389"/>
      <c r="AX28" s="377"/>
      <c r="AY28" s="377"/>
      <c r="AZ28" s="377"/>
      <c r="BA28" s="378"/>
    </row>
    <row r="29" spans="1:53" ht="49.5" customHeight="1">
      <c r="A29" s="400"/>
      <c r="B29" s="401"/>
      <c r="C29" s="400"/>
      <c r="D29" s="405"/>
      <c r="E29" s="405"/>
      <c r="F29" s="401"/>
      <c r="G29" s="400"/>
      <c r="H29" s="405"/>
      <c r="I29" s="401"/>
      <c r="J29" s="400"/>
      <c r="K29" s="405"/>
      <c r="L29" s="405"/>
      <c r="M29" s="401"/>
      <c r="N29" s="400"/>
      <c r="O29" s="405"/>
      <c r="P29" s="401"/>
      <c r="Q29" s="356"/>
      <c r="R29" s="357"/>
      <c r="S29" s="358"/>
      <c r="T29" s="400"/>
      <c r="U29" s="405"/>
      <c r="V29" s="401"/>
      <c r="W29" s="400"/>
      <c r="X29" s="405"/>
      <c r="Y29" s="401"/>
      <c r="Z29" s="13"/>
      <c r="AA29" s="350"/>
      <c r="AB29" s="351"/>
      <c r="AC29" s="351"/>
      <c r="AD29" s="351"/>
      <c r="AE29" s="352"/>
      <c r="AF29" s="350"/>
      <c r="AG29" s="351"/>
      <c r="AH29" s="352"/>
      <c r="AI29" s="350"/>
      <c r="AJ29" s="351"/>
      <c r="AK29" s="352"/>
      <c r="AL29" s="20"/>
      <c r="AM29" s="382"/>
      <c r="AN29" s="383"/>
      <c r="AO29" s="384"/>
      <c r="AP29" s="388"/>
      <c r="AQ29" s="389"/>
      <c r="AR29" s="389"/>
      <c r="AS29" s="389"/>
      <c r="AT29" s="389"/>
      <c r="AU29" s="389"/>
      <c r="AV29" s="389"/>
      <c r="AW29" s="389"/>
      <c r="AX29" s="377"/>
      <c r="AY29" s="377"/>
      <c r="AZ29" s="377"/>
      <c r="BA29" s="378"/>
    </row>
    <row r="30" spans="1:53" ht="20.25">
      <c r="A30" s="366">
        <v>1</v>
      </c>
      <c r="B30" s="365"/>
      <c r="C30" s="366">
        <v>34</v>
      </c>
      <c r="D30" s="366"/>
      <c r="E30" s="366"/>
      <c r="F30" s="366"/>
      <c r="G30" s="367">
        <v>6</v>
      </c>
      <c r="H30" s="367"/>
      <c r="I30" s="367"/>
      <c r="J30" s="367"/>
      <c r="K30" s="368"/>
      <c r="L30" s="368"/>
      <c r="M30" s="368"/>
      <c r="N30" s="367"/>
      <c r="O30" s="368"/>
      <c r="P30" s="368"/>
      <c r="Q30" s="342"/>
      <c r="R30" s="369"/>
      <c r="S30" s="369"/>
      <c r="T30" s="367">
        <v>12</v>
      </c>
      <c r="U30" s="368"/>
      <c r="V30" s="368"/>
      <c r="W30" s="367">
        <v>52</v>
      </c>
      <c r="X30" s="368"/>
      <c r="Y30" s="368"/>
      <c r="Z30" s="13"/>
      <c r="AA30" s="374" t="s">
        <v>22</v>
      </c>
      <c r="AB30" s="375"/>
      <c r="AC30" s="375"/>
      <c r="AD30" s="375"/>
      <c r="AE30" s="376"/>
      <c r="AF30" s="392">
        <v>3</v>
      </c>
      <c r="AG30" s="375"/>
      <c r="AH30" s="393"/>
      <c r="AI30" s="392">
        <v>4</v>
      </c>
      <c r="AJ30" s="375"/>
      <c r="AK30" s="393"/>
      <c r="AL30" s="20"/>
      <c r="AM30" s="385"/>
      <c r="AN30" s="386"/>
      <c r="AO30" s="387"/>
      <c r="AP30" s="390"/>
      <c r="AQ30" s="391"/>
      <c r="AR30" s="391"/>
      <c r="AS30" s="391"/>
      <c r="AT30" s="391"/>
      <c r="AU30" s="391"/>
      <c r="AV30" s="391"/>
      <c r="AW30" s="391"/>
      <c r="AX30" s="377"/>
      <c r="AY30" s="377"/>
      <c r="AZ30" s="377"/>
      <c r="BA30" s="378"/>
    </row>
    <row r="31" spans="1:53" ht="20.25">
      <c r="A31" s="340">
        <v>2</v>
      </c>
      <c r="B31" s="341"/>
      <c r="C31" s="340"/>
      <c r="D31" s="341"/>
      <c r="E31" s="341"/>
      <c r="F31" s="341"/>
      <c r="G31" s="336"/>
      <c r="H31" s="337"/>
      <c r="I31" s="337"/>
      <c r="J31" s="367">
        <v>4</v>
      </c>
      <c r="K31" s="368"/>
      <c r="L31" s="368"/>
      <c r="M31" s="368"/>
      <c r="N31" s="367">
        <v>12</v>
      </c>
      <c r="O31" s="368"/>
      <c r="P31" s="368"/>
      <c r="Q31" s="342">
        <v>1</v>
      </c>
      <c r="R31" s="369"/>
      <c r="S31" s="369"/>
      <c r="T31" s="367"/>
      <c r="U31" s="368"/>
      <c r="V31" s="368"/>
      <c r="W31" s="336">
        <f>C31+G31+J31+N31+Q31+T31</f>
        <v>17</v>
      </c>
      <c r="X31" s="337"/>
      <c r="Y31" s="337"/>
      <c r="Z31" s="13"/>
      <c r="AA31" s="347" t="s">
        <v>38</v>
      </c>
      <c r="AB31" s="348"/>
      <c r="AC31" s="348"/>
      <c r="AD31" s="348"/>
      <c r="AE31" s="349"/>
      <c r="AF31" s="347">
        <v>3</v>
      </c>
      <c r="AG31" s="359"/>
      <c r="AH31" s="360"/>
      <c r="AI31" s="347">
        <v>12</v>
      </c>
      <c r="AJ31" s="359"/>
      <c r="AK31" s="360"/>
      <c r="AL31" s="21"/>
      <c r="AM31" s="347" t="s">
        <v>27</v>
      </c>
      <c r="AN31" s="359"/>
      <c r="AO31" s="360"/>
      <c r="AP31" s="364" t="s">
        <v>23</v>
      </c>
      <c r="AQ31" s="364"/>
      <c r="AR31" s="364"/>
      <c r="AS31" s="364"/>
      <c r="AT31" s="364"/>
      <c r="AU31" s="364"/>
      <c r="AV31" s="364"/>
      <c r="AW31" s="364"/>
      <c r="AX31" s="353">
        <v>3</v>
      </c>
      <c r="AY31" s="354"/>
      <c r="AZ31" s="354"/>
      <c r="BA31" s="355"/>
    </row>
    <row r="32" spans="1:53" ht="50.25" customHeight="1">
      <c r="A32" s="338" t="s">
        <v>21</v>
      </c>
      <c r="B32" s="339"/>
      <c r="C32" s="340">
        <v>33</v>
      </c>
      <c r="D32" s="341"/>
      <c r="E32" s="341"/>
      <c r="F32" s="341"/>
      <c r="G32" s="336">
        <f>G30+G31</f>
        <v>6</v>
      </c>
      <c r="H32" s="337"/>
      <c r="I32" s="337"/>
      <c r="J32" s="336">
        <v>4</v>
      </c>
      <c r="K32" s="337"/>
      <c r="L32" s="337"/>
      <c r="M32" s="337"/>
      <c r="N32" s="336">
        <v>11</v>
      </c>
      <c r="O32" s="337"/>
      <c r="P32" s="337"/>
      <c r="Q32" s="342">
        <v>2</v>
      </c>
      <c r="R32" s="343"/>
      <c r="S32" s="343"/>
      <c r="T32" s="344">
        <f>T30+T31</f>
        <v>12</v>
      </c>
      <c r="U32" s="345"/>
      <c r="V32" s="346"/>
      <c r="W32" s="344">
        <f>W30+W31</f>
        <v>69</v>
      </c>
      <c r="X32" s="345"/>
      <c r="Y32" s="346"/>
      <c r="Z32" s="13"/>
      <c r="AA32" s="350"/>
      <c r="AB32" s="351"/>
      <c r="AC32" s="351"/>
      <c r="AD32" s="351"/>
      <c r="AE32" s="352"/>
      <c r="AF32" s="361"/>
      <c r="AG32" s="362"/>
      <c r="AH32" s="363"/>
      <c r="AI32" s="361"/>
      <c r="AJ32" s="362"/>
      <c r="AK32" s="363"/>
      <c r="AL32" s="22"/>
      <c r="AM32" s="361"/>
      <c r="AN32" s="362"/>
      <c r="AO32" s="363"/>
      <c r="AP32" s="365"/>
      <c r="AQ32" s="365"/>
      <c r="AR32" s="365"/>
      <c r="AS32" s="365"/>
      <c r="AT32" s="365"/>
      <c r="AU32" s="365"/>
      <c r="AV32" s="365"/>
      <c r="AW32" s="365"/>
      <c r="AX32" s="356"/>
      <c r="AY32" s="357"/>
      <c r="AZ32" s="357"/>
      <c r="BA32" s="358"/>
    </row>
  </sheetData>
  <sheetProtection/>
  <mergeCells count="83">
    <mergeCell ref="A4:O4"/>
    <mergeCell ref="AN4:BA7"/>
    <mergeCell ref="A5:O5"/>
    <mergeCell ref="A1:O1"/>
    <mergeCell ref="P1:AN1"/>
    <mergeCell ref="AO1:BA3"/>
    <mergeCell ref="A2:O2"/>
    <mergeCell ref="A3:O3"/>
    <mergeCell ref="P3:AN3"/>
    <mergeCell ref="A7:O7"/>
    <mergeCell ref="P13:AM13"/>
    <mergeCell ref="P7:AM7"/>
    <mergeCell ref="P10:AJ10"/>
    <mergeCell ref="AN8:BA8"/>
    <mergeCell ref="P11:AM11"/>
    <mergeCell ref="P12:AN12"/>
    <mergeCell ref="AO12:BA12"/>
    <mergeCell ref="P9:AK9"/>
    <mergeCell ref="AN9:BA10"/>
    <mergeCell ref="P8:AL8"/>
    <mergeCell ref="A8:O8"/>
    <mergeCell ref="A17:BA17"/>
    <mergeCell ref="A18:A19"/>
    <mergeCell ref="B18:E18"/>
    <mergeCell ref="F18:I18"/>
    <mergeCell ref="J18:M18"/>
    <mergeCell ref="N18:R18"/>
    <mergeCell ref="S18:W18"/>
    <mergeCell ref="X18:AA18"/>
    <mergeCell ref="AB18:AE18"/>
    <mergeCell ref="AS18:AV18"/>
    <mergeCell ref="G27:I29"/>
    <mergeCell ref="AI27:AK29"/>
    <mergeCell ref="J27:M29"/>
    <mergeCell ref="AA27:AE29"/>
    <mergeCell ref="AF27:AH29"/>
    <mergeCell ref="N27:P29"/>
    <mergeCell ref="Q27:S29"/>
    <mergeCell ref="T27:V29"/>
    <mergeCell ref="W27:Y29"/>
    <mergeCell ref="AX27:BA30"/>
    <mergeCell ref="AM27:AO30"/>
    <mergeCell ref="AP27:AW30"/>
    <mergeCell ref="AF18:AI18"/>
    <mergeCell ref="AF30:AH30"/>
    <mergeCell ref="AI30:AK30"/>
    <mergeCell ref="AW18:BA18"/>
    <mergeCell ref="A23:AU23"/>
    <mergeCell ref="A27:B29"/>
    <mergeCell ref="C27:F29"/>
    <mergeCell ref="AJ18:AN18"/>
    <mergeCell ref="AO18:AR18"/>
    <mergeCell ref="N30:P30"/>
    <mergeCell ref="Q30:S30"/>
    <mergeCell ref="T30:V30"/>
    <mergeCell ref="AA30:AE30"/>
    <mergeCell ref="W30:Y30"/>
    <mergeCell ref="A30:B30"/>
    <mergeCell ref="J30:M30"/>
    <mergeCell ref="C30:F30"/>
    <mergeCell ref="G30:I30"/>
    <mergeCell ref="J31:M31"/>
    <mergeCell ref="T31:V31"/>
    <mergeCell ref="N31:P31"/>
    <mergeCell ref="Q31:S31"/>
    <mergeCell ref="A31:B31"/>
    <mergeCell ref="Q32:S32"/>
    <mergeCell ref="T32:V32"/>
    <mergeCell ref="AA31:AE32"/>
    <mergeCell ref="W32:Y32"/>
    <mergeCell ref="AX31:BA32"/>
    <mergeCell ref="AF31:AH32"/>
    <mergeCell ref="AI31:AK32"/>
    <mergeCell ref="AM31:AO32"/>
    <mergeCell ref="AP31:AW32"/>
    <mergeCell ref="W31:Y31"/>
    <mergeCell ref="N32:P32"/>
    <mergeCell ref="A32:B32"/>
    <mergeCell ref="C32:F32"/>
    <mergeCell ref="G32:I32"/>
    <mergeCell ref="C31:F31"/>
    <mergeCell ref="G31:I31"/>
    <mergeCell ref="J32:M32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view="pageBreakPreview" zoomScale="70" zoomScaleNormal="77" zoomScaleSheetLayoutView="70" zoomScalePageLayoutView="0" workbookViewId="0" topLeftCell="A1">
      <selection activeCell="B13" sqref="B13"/>
    </sheetView>
  </sheetViews>
  <sheetFormatPr defaultColWidth="9.00390625" defaultRowHeight="12.75"/>
  <cols>
    <col min="1" max="1" width="9.125" style="225" customWidth="1"/>
    <col min="2" max="2" width="80.37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7.25390625" style="225" customWidth="1"/>
    <col min="8" max="16" width="9.125" style="225" customWidth="1"/>
    <col min="17" max="17" width="10.25390625" style="225" customWidth="1"/>
  </cols>
  <sheetData>
    <row r="1" spans="1:17" ht="18.75">
      <c r="A1" s="476" t="s">
        <v>176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8"/>
    </row>
    <row r="2" spans="1:17" ht="35.25" customHeight="1">
      <c r="A2" s="481" t="s">
        <v>40</v>
      </c>
      <c r="B2" s="444" t="s">
        <v>41</v>
      </c>
      <c r="C2" s="482" t="s">
        <v>164</v>
      </c>
      <c r="D2" s="482"/>
      <c r="E2" s="483"/>
      <c r="F2" s="483"/>
      <c r="G2" s="454" t="s">
        <v>42</v>
      </c>
      <c r="H2" s="444" t="s">
        <v>43</v>
      </c>
      <c r="I2" s="444"/>
      <c r="J2" s="444"/>
      <c r="K2" s="444"/>
      <c r="L2" s="444"/>
      <c r="M2" s="445"/>
      <c r="N2" s="446" t="s">
        <v>173</v>
      </c>
      <c r="O2" s="447"/>
      <c r="P2" s="447"/>
      <c r="Q2" s="448"/>
    </row>
    <row r="3" spans="1:17" ht="15.75">
      <c r="A3" s="481"/>
      <c r="B3" s="444"/>
      <c r="C3" s="482"/>
      <c r="D3" s="482"/>
      <c r="E3" s="483"/>
      <c r="F3" s="483"/>
      <c r="G3" s="454"/>
      <c r="H3" s="454" t="s">
        <v>44</v>
      </c>
      <c r="I3" s="452" t="s">
        <v>45</v>
      </c>
      <c r="J3" s="452"/>
      <c r="K3" s="452"/>
      <c r="L3" s="452"/>
      <c r="M3" s="454" t="s">
        <v>46</v>
      </c>
      <c r="N3" s="444" t="s">
        <v>47</v>
      </c>
      <c r="O3" s="445"/>
      <c r="P3" s="445"/>
      <c r="Q3" s="151" t="s">
        <v>102</v>
      </c>
    </row>
    <row r="4" spans="1:17" ht="12.75">
      <c r="A4" s="481"/>
      <c r="B4" s="444"/>
      <c r="C4" s="482"/>
      <c r="D4" s="482"/>
      <c r="E4" s="483"/>
      <c r="F4" s="483"/>
      <c r="G4" s="454"/>
      <c r="H4" s="445"/>
      <c r="I4" s="454" t="s">
        <v>48</v>
      </c>
      <c r="J4" s="444" t="s">
        <v>49</v>
      </c>
      <c r="K4" s="445"/>
      <c r="L4" s="445"/>
      <c r="M4" s="445"/>
      <c r="N4" s="452" t="s">
        <v>162</v>
      </c>
      <c r="O4" s="453"/>
      <c r="P4" s="453"/>
      <c r="Q4" s="452" t="s">
        <v>163</v>
      </c>
    </row>
    <row r="5" spans="1:17" ht="12.75">
      <c r="A5" s="481"/>
      <c r="B5" s="444"/>
      <c r="C5" s="454" t="s">
        <v>50</v>
      </c>
      <c r="D5" s="454" t="s">
        <v>51</v>
      </c>
      <c r="E5" s="484" t="s">
        <v>52</v>
      </c>
      <c r="F5" s="484"/>
      <c r="G5" s="454"/>
      <c r="H5" s="445"/>
      <c r="I5" s="453"/>
      <c r="J5" s="454" t="s">
        <v>53</v>
      </c>
      <c r="K5" s="454" t="s">
        <v>54</v>
      </c>
      <c r="L5" s="454" t="s">
        <v>55</v>
      </c>
      <c r="M5" s="445"/>
      <c r="N5" s="453"/>
      <c r="O5" s="453"/>
      <c r="P5" s="453"/>
      <c r="Q5" s="453"/>
    </row>
    <row r="6" spans="1:17" ht="15.75">
      <c r="A6" s="481"/>
      <c r="B6" s="444"/>
      <c r="C6" s="454"/>
      <c r="D6" s="454"/>
      <c r="E6" s="484"/>
      <c r="F6" s="484"/>
      <c r="G6" s="454"/>
      <c r="H6" s="445"/>
      <c r="I6" s="453"/>
      <c r="J6" s="454"/>
      <c r="K6" s="454"/>
      <c r="L6" s="454"/>
      <c r="M6" s="445"/>
      <c r="N6" s="31">
        <v>1</v>
      </c>
      <c r="O6" s="31" t="s">
        <v>165</v>
      </c>
      <c r="P6" s="31" t="s">
        <v>166</v>
      </c>
      <c r="Q6" s="31">
        <v>3</v>
      </c>
    </row>
    <row r="7" spans="1:17" ht="30.75" customHeight="1">
      <c r="A7" s="481"/>
      <c r="B7" s="444"/>
      <c r="C7" s="454"/>
      <c r="D7" s="454"/>
      <c r="E7" s="479" t="s">
        <v>56</v>
      </c>
      <c r="F7" s="480" t="s">
        <v>57</v>
      </c>
      <c r="G7" s="454"/>
      <c r="H7" s="445"/>
      <c r="I7" s="453"/>
      <c r="J7" s="454"/>
      <c r="K7" s="454"/>
      <c r="L7" s="454"/>
      <c r="M7" s="445"/>
      <c r="N7" s="444" t="s">
        <v>172</v>
      </c>
      <c r="O7" s="445"/>
      <c r="P7" s="445"/>
      <c r="Q7" s="151"/>
    </row>
    <row r="8" spans="1:17" ht="38.25" customHeight="1">
      <c r="A8" s="481"/>
      <c r="B8" s="444"/>
      <c r="C8" s="454"/>
      <c r="D8" s="454"/>
      <c r="E8" s="479"/>
      <c r="F8" s="479"/>
      <c r="G8" s="454"/>
      <c r="H8" s="445"/>
      <c r="I8" s="453"/>
      <c r="J8" s="454"/>
      <c r="K8" s="454"/>
      <c r="L8" s="454"/>
      <c r="M8" s="445"/>
      <c r="N8" s="32">
        <v>15</v>
      </c>
      <c r="O8" s="32">
        <v>9</v>
      </c>
      <c r="P8" s="32">
        <v>9</v>
      </c>
      <c r="Q8" s="32">
        <v>15</v>
      </c>
    </row>
    <row r="9" spans="1:17" ht="16.5" thickBot="1">
      <c r="A9" s="45">
        <v>1</v>
      </c>
      <c r="B9" s="130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1">
        <v>14</v>
      </c>
      <c r="O9" s="131">
        <v>15</v>
      </c>
      <c r="P9" s="131">
        <v>16</v>
      </c>
      <c r="Q9" s="131">
        <v>14</v>
      </c>
    </row>
    <row r="10" spans="1:17" ht="12.75">
      <c r="A10" s="488" t="s">
        <v>58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</row>
    <row r="11" spans="1:17" ht="21.75" customHeight="1">
      <c r="A11" s="457" t="s">
        <v>111</v>
      </c>
      <c r="B11" s="458"/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8"/>
      <c r="P11" s="458"/>
      <c r="Q11" s="458"/>
    </row>
    <row r="12" spans="1:17" ht="24" customHeight="1" thickBot="1">
      <c r="A12" s="459" t="s">
        <v>71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</row>
    <row r="13" spans="1:17" ht="15.75">
      <c r="A13" s="84" t="s">
        <v>104</v>
      </c>
      <c r="B13" s="127" t="s">
        <v>72</v>
      </c>
      <c r="C13" s="35"/>
      <c r="D13" s="85"/>
      <c r="E13" s="85"/>
      <c r="F13" s="63"/>
      <c r="G13" s="217">
        <f>SUM(G14:G16)</f>
        <v>6.5</v>
      </c>
      <c r="H13" s="54">
        <f>SUM(H14:H16)</f>
        <v>195</v>
      </c>
      <c r="I13" s="55">
        <f>SUM(I14:I16)</f>
        <v>70</v>
      </c>
      <c r="J13" s="55"/>
      <c r="K13" s="55"/>
      <c r="L13" s="55">
        <f>SUM(L14:L16)</f>
        <v>70</v>
      </c>
      <c r="M13" s="53">
        <f>SUM(M14:M16)</f>
        <v>125</v>
      </c>
      <c r="N13" s="56"/>
      <c r="O13" s="66"/>
      <c r="P13" s="67"/>
      <c r="Q13" s="56"/>
    </row>
    <row r="14" spans="1:17" ht="15.75">
      <c r="A14" s="86" t="s">
        <v>105</v>
      </c>
      <c r="B14" s="128" t="s">
        <v>72</v>
      </c>
      <c r="C14" s="40"/>
      <c r="D14" s="42">
        <v>1</v>
      </c>
      <c r="E14" s="81"/>
      <c r="F14" s="34"/>
      <c r="G14" s="207">
        <v>2.5</v>
      </c>
      <c r="H14" s="218">
        <f>G14*30</f>
        <v>75</v>
      </c>
      <c r="I14" s="33">
        <f>SUM(J14:L14)</f>
        <v>30</v>
      </c>
      <c r="J14" s="33"/>
      <c r="K14" s="33"/>
      <c r="L14" s="33">
        <v>30</v>
      </c>
      <c r="M14" s="43">
        <f>H14-I14</f>
        <v>45</v>
      </c>
      <c r="N14" s="58">
        <v>2</v>
      </c>
      <c r="O14" s="42"/>
      <c r="P14" s="43"/>
      <c r="Q14" s="58"/>
    </row>
    <row r="15" spans="1:17" ht="15.75">
      <c r="A15" s="86" t="s">
        <v>106</v>
      </c>
      <c r="B15" s="128" t="s">
        <v>72</v>
      </c>
      <c r="C15" s="40"/>
      <c r="D15" s="81"/>
      <c r="E15" s="81"/>
      <c r="F15" s="34"/>
      <c r="G15" s="207">
        <v>2</v>
      </c>
      <c r="H15" s="218">
        <f>G15*30</f>
        <v>60</v>
      </c>
      <c r="I15" s="33">
        <f>SUM(J15:L15)</f>
        <v>20</v>
      </c>
      <c r="J15" s="42"/>
      <c r="K15" s="42"/>
      <c r="L15" s="42">
        <v>20</v>
      </c>
      <c r="M15" s="43">
        <f>H15-I15</f>
        <v>40</v>
      </c>
      <c r="N15" s="58"/>
      <c r="O15" s="42">
        <v>2</v>
      </c>
      <c r="P15" s="43"/>
      <c r="Q15" s="58"/>
    </row>
    <row r="16" spans="1:17" ht="16.5" thickBot="1">
      <c r="A16" s="87" t="s">
        <v>107</v>
      </c>
      <c r="B16" s="129" t="s">
        <v>72</v>
      </c>
      <c r="C16" s="89" t="s">
        <v>166</v>
      </c>
      <c r="D16" s="82"/>
      <c r="E16" s="82"/>
      <c r="F16" s="64"/>
      <c r="G16" s="208">
        <v>2</v>
      </c>
      <c r="H16" s="219">
        <f>G16*30</f>
        <v>60</v>
      </c>
      <c r="I16" s="45">
        <f>SUM(J16:L16)</f>
        <v>20</v>
      </c>
      <c r="J16" s="92"/>
      <c r="K16" s="92"/>
      <c r="L16" s="92">
        <v>20</v>
      </c>
      <c r="M16" s="90">
        <f>H16-I16</f>
        <v>40</v>
      </c>
      <c r="N16" s="91"/>
      <c r="O16" s="92"/>
      <c r="P16" s="90">
        <v>2</v>
      </c>
      <c r="Q16" s="91"/>
    </row>
    <row r="17" spans="1:17" ht="16.5" thickBot="1">
      <c r="A17" s="93"/>
      <c r="B17" s="94" t="s">
        <v>73</v>
      </c>
      <c r="C17" s="95"/>
      <c r="D17" s="96"/>
      <c r="E17" s="96"/>
      <c r="F17" s="65"/>
      <c r="G17" s="199">
        <f aca="true" t="shared" si="0" ref="G17:M17">G13</f>
        <v>6.5</v>
      </c>
      <c r="H17" s="220">
        <f t="shared" si="0"/>
        <v>195</v>
      </c>
      <c r="I17" s="200">
        <f t="shared" si="0"/>
        <v>70</v>
      </c>
      <c r="J17" s="200">
        <f t="shared" si="0"/>
        <v>0</v>
      </c>
      <c r="K17" s="200">
        <f t="shared" si="0"/>
        <v>0</v>
      </c>
      <c r="L17" s="200">
        <f t="shared" si="0"/>
        <v>70</v>
      </c>
      <c r="M17" s="221">
        <f t="shared" si="0"/>
        <v>125</v>
      </c>
      <c r="N17" s="70">
        <f>SUM(N13:N16)</f>
        <v>2</v>
      </c>
      <c r="O17" s="71">
        <f>SUM(O13:O16)</f>
        <v>2</v>
      </c>
      <c r="P17" s="72">
        <f>SUM(P13:P16)</f>
        <v>2</v>
      </c>
      <c r="Q17" s="70"/>
    </row>
    <row r="18" spans="1:17" ht="22.5" customHeight="1" thickBot="1">
      <c r="A18" s="461" t="s">
        <v>74</v>
      </c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</row>
    <row r="19" spans="1:17" ht="15.75">
      <c r="A19" s="84" t="s">
        <v>115</v>
      </c>
      <c r="B19" s="229" t="s">
        <v>114</v>
      </c>
      <c r="C19" s="97"/>
      <c r="D19" s="36">
        <v>1</v>
      </c>
      <c r="E19" s="98"/>
      <c r="F19" s="99"/>
      <c r="G19" s="222">
        <v>2.5</v>
      </c>
      <c r="H19" s="56">
        <f>G19*30</f>
        <v>75</v>
      </c>
      <c r="I19" s="211">
        <f>SUM(J19:L19)</f>
        <v>30</v>
      </c>
      <c r="J19" s="211">
        <v>20</v>
      </c>
      <c r="K19" s="211"/>
      <c r="L19" s="211">
        <v>10</v>
      </c>
      <c r="M19" s="212">
        <f>H19-I19</f>
        <v>45</v>
      </c>
      <c r="N19" s="213">
        <v>2</v>
      </c>
      <c r="O19" s="36"/>
      <c r="P19" s="100"/>
      <c r="Q19" s="137"/>
    </row>
    <row r="20" spans="1:17" ht="15.75">
      <c r="A20" s="86" t="s">
        <v>116</v>
      </c>
      <c r="B20" s="68" t="s">
        <v>75</v>
      </c>
      <c r="C20" s="40"/>
      <c r="D20" s="38" t="s">
        <v>165</v>
      </c>
      <c r="E20" s="38"/>
      <c r="F20" s="57"/>
      <c r="G20" s="207">
        <v>2</v>
      </c>
      <c r="H20" s="58">
        <f>G20*30</f>
        <v>60</v>
      </c>
      <c r="I20" s="214">
        <f>SUM(J20:L20)</f>
        <v>20</v>
      </c>
      <c r="J20" s="214">
        <v>14</v>
      </c>
      <c r="K20" s="214"/>
      <c r="L20" s="214">
        <v>6</v>
      </c>
      <c r="M20" s="215">
        <f>H20-I20</f>
        <v>40</v>
      </c>
      <c r="N20" s="216"/>
      <c r="O20" s="38">
        <v>2</v>
      </c>
      <c r="P20" s="41"/>
      <c r="Q20" s="37"/>
    </row>
    <row r="21" spans="1:17" ht="16.5" thickBot="1">
      <c r="A21" s="87" t="s">
        <v>117</v>
      </c>
      <c r="B21" s="88" t="s">
        <v>76</v>
      </c>
      <c r="C21" s="89"/>
      <c r="D21" s="52" t="s">
        <v>166</v>
      </c>
      <c r="E21" s="52"/>
      <c r="F21" s="59"/>
      <c r="G21" s="208">
        <v>2</v>
      </c>
      <c r="H21" s="91">
        <f>G21*30</f>
        <v>60</v>
      </c>
      <c r="I21" s="92">
        <f>SUM(J21:L21)</f>
        <v>20</v>
      </c>
      <c r="J21" s="92">
        <v>20</v>
      </c>
      <c r="K21" s="92"/>
      <c r="L21" s="92"/>
      <c r="M21" s="134">
        <f>H21-I21</f>
        <v>40</v>
      </c>
      <c r="N21" s="163"/>
      <c r="O21" s="46"/>
      <c r="P21" s="164">
        <v>2</v>
      </c>
      <c r="Q21" s="138"/>
    </row>
    <row r="22" spans="1:17" ht="16.5" thickBot="1">
      <c r="A22" s="69"/>
      <c r="B22" s="94" t="s">
        <v>77</v>
      </c>
      <c r="C22" s="101"/>
      <c r="D22" s="102"/>
      <c r="E22" s="102"/>
      <c r="F22" s="103"/>
      <c r="G22" s="104">
        <f aca="true" t="shared" si="1" ref="G22:M22">SUM(G19:G21)</f>
        <v>6.5</v>
      </c>
      <c r="H22" s="105">
        <f t="shared" si="1"/>
        <v>195</v>
      </c>
      <c r="I22" s="106">
        <f t="shared" si="1"/>
        <v>70</v>
      </c>
      <c r="J22" s="106">
        <f t="shared" si="1"/>
        <v>54</v>
      </c>
      <c r="K22" s="106">
        <f t="shared" si="1"/>
        <v>0</v>
      </c>
      <c r="L22" s="106">
        <f t="shared" si="1"/>
        <v>16</v>
      </c>
      <c r="M22" s="135">
        <f t="shared" si="1"/>
        <v>125</v>
      </c>
      <c r="N22" s="106">
        <f>SUM(N19:N21)</f>
        <v>2</v>
      </c>
      <c r="O22" s="106">
        <f>SUM(O19:O21)</f>
        <v>2</v>
      </c>
      <c r="P22" s="106">
        <f>SUM(P19:P21)</f>
        <v>2</v>
      </c>
      <c r="Q22" s="139"/>
    </row>
    <row r="23" spans="1:17" ht="16.5" thickBot="1">
      <c r="A23" s="455" t="s">
        <v>103</v>
      </c>
      <c r="B23" s="456"/>
      <c r="C23" s="152"/>
      <c r="D23" s="153"/>
      <c r="E23" s="153"/>
      <c r="F23" s="154"/>
      <c r="G23" s="155">
        <f aca="true" t="shared" si="2" ref="G23:M23">G22</f>
        <v>6.5</v>
      </c>
      <c r="H23" s="156">
        <f t="shared" si="2"/>
        <v>195</v>
      </c>
      <c r="I23" s="157">
        <f t="shared" si="2"/>
        <v>70</v>
      </c>
      <c r="J23" s="157">
        <f t="shared" si="2"/>
        <v>54</v>
      </c>
      <c r="K23" s="157">
        <f t="shared" si="2"/>
        <v>0</v>
      </c>
      <c r="L23" s="157">
        <f t="shared" si="2"/>
        <v>16</v>
      </c>
      <c r="M23" s="158">
        <f t="shared" si="2"/>
        <v>125</v>
      </c>
      <c r="N23" s="157">
        <f>N22</f>
        <v>2</v>
      </c>
      <c r="O23" s="157">
        <f>O22</f>
        <v>2</v>
      </c>
      <c r="P23" s="157">
        <f>P22</f>
        <v>2</v>
      </c>
      <c r="Q23" s="159"/>
    </row>
    <row r="24" spans="1:17" ht="16.5" thickBot="1">
      <c r="A24" s="160"/>
      <c r="B24" s="161" t="s">
        <v>78</v>
      </c>
      <c r="C24" s="95"/>
      <c r="D24" s="108" t="s">
        <v>167</v>
      </c>
      <c r="E24" s="109"/>
      <c r="F24" s="65"/>
      <c r="G24" s="162"/>
      <c r="H24" s="95"/>
      <c r="I24" s="110">
        <f>J24+K24+L24</f>
        <v>0</v>
      </c>
      <c r="J24" s="107"/>
      <c r="K24" s="107"/>
      <c r="L24" s="107"/>
      <c r="M24" s="136"/>
      <c r="N24" s="111" t="s">
        <v>79</v>
      </c>
      <c r="O24" s="111" t="s">
        <v>79</v>
      </c>
      <c r="P24" s="111" t="s">
        <v>79</v>
      </c>
      <c r="Q24" s="140"/>
    </row>
    <row r="25" spans="1:17" ht="16.5" thickBot="1">
      <c r="A25" s="490" t="s">
        <v>80</v>
      </c>
      <c r="B25" s="491"/>
      <c r="C25" s="107"/>
      <c r="D25" s="108"/>
      <c r="E25" s="109"/>
      <c r="F25" s="73"/>
      <c r="G25" s="74"/>
      <c r="H25" s="107"/>
      <c r="I25" s="110"/>
      <c r="J25" s="107"/>
      <c r="K25" s="107"/>
      <c r="L25" s="107"/>
      <c r="M25" s="136"/>
      <c r="N25" s="107"/>
      <c r="O25" s="107"/>
      <c r="P25" s="107"/>
      <c r="Q25" s="140"/>
    </row>
    <row r="26" spans="1:17" ht="16.5" thickBot="1">
      <c r="A26" s="485" t="s">
        <v>59</v>
      </c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86"/>
      <c r="N26" s="486"/>
      <c r="O26" s="486"/>
      <c r="P26" s="486"/>
      <c r="Q26" s="487"/>
    </row>
    <row r="27" spans="1:17" s="186" customFormat="1" ht="16.5" customHeight="1">
      <c r="A27" s="178" t="s">
        <v>96</v>
      </c>
      <c r="B27" s="209" t="s">
        <v>60</v>
      </c>
      <c r="C27" s="179"/>
      <c r="D27" s="179"/>
      <c r="E27" s="179"/>
      <c r="F27" s="179"/>
      <c r="G27" s="180">
        <f>G28+G29</f>
        <v>3</v>
      </c>
      <c r="H27" s="180">
        <f aca="true" t="shared" si="3" ref="H27:M27">H28+H29</f>
        <v>90</v>
      </c>
      <c r="I27" s="180">
        <v>34</v>
      </c>
      <c r="J27" s="180">
        <f t="shared" si="3"/>
        <v>24</v>
      </c>
      <c r="K27" s="180">
        <f t="shared" si="3"/>
        <v>0</v>
      </c>
      <c r="L27" s="180">
        <v>10</v>
      </c>
      <c r="M27" s="180">
        <f t="shared" si="3"/>
        <v>56</v>
      </c>
      <c r="N27" s="36"/>
      <c r="O27" s="36"/>
      <c r="P27" s="36"/>
      <c r="Q27" s="39"/>
    </row>
    <row r="28" spans="1:17" s="115" customFormat="1" ht="15.75">
      <c r="A28" s="181" t="s">
        <v>97</v>
      </c>
      <c r="B28" s="190" t="s">
        <v>118</v>
      </c>
      <c r="C28" s="132"/>
      <c r="D28" s="38">
        <v>1</v>
      </c>
      <c r="E28" s="132"/>
      <c r="F28" s="132"/>
      <c r="G28" s="42">
        <v>2</v>
      </c>
      <c r="H28" s="38">
        <f>G28*30</f>
        <v>60</v>
      </c>
      <c r="I28" s="38">
        <f>SUM(J28:L28)</f>
        <v>20</v>
      </c>
      <c r="J28" s="38">
        <v>14</v>
      </c>
      <c r="K28" s="38"/>
      <c r="L28" s="38">
        <v>6</v>
      </c>
      <c r="M28" s="38">
        <f>H28-I28</f>
        <v>40</v>
      </c>
      <c r="N28" s="42">
        <v>1.5</v>
      </c>
      <c r="O28" s="44"/>
      <c r="P28" s="132"/>
      <c r="Q28" s="119"/>
    </row>
    <row r="29" spans="1:17" s="115" customFormat="1" ht="15.75">
      <c r="A29" s="181" t="s">
        <v>98</v>
      </c>
      <c r="B29" s="176" t="s">
        <v>61</v>
      </c>
      <c r="C29" s="38"/>
      <c r="D29" s="42" t="s">
        <v>165</v>
      </c>
      <c r="E29" s="81"/>
      <c r="F29" s="151"/>
      <c r="G29" s="42">
        <v>1</v>
      </c>
      <c r="H29" s="38">
        <f>G29*30</f>
        <v>30</v>
      </c>
      <c r="I29" s="38">
        <f>SUM(J29:L29)</f>
        <v>14</v>
      </c>
      <c r="J29" s="38">
        <v>10</v>
      </c>
      <c r="K29" s="38"/>
      <c r="L29" s="38">
        <v>4</v>
      </c>
      <c r="M29" s="38">
        <f>H29-I29</f>
        <v>16</v>
      </c>
      <c r="N29" s="44"/>
      <c r="O29" s="223">
        <v>1.5</v>
      </c>
      <c r="P29" s="38"/>
      <c r="Q29" s="119"/>
    </row>
    <row r="30" spans="1:17" s="115" customFormat="1" ht="15.75">
      <c r="A30" s="181" t="s">
        <v>62</v>
      </c>
      <c r="B30" s="166" t="s">
        <v>65</v>
      </c>
      <c r="C30" s="141"/>
      <c r="D30" s="141"/>
      <c r="E30" s="141"/>
      <c r="F30" s="133"/>
      <c r="G30" s="133">
        <f>G31+G32</f>
        <v>3</v>
      </c>
      <c r="H30" s="141">
        <f>H31+H32</f>
        <v>90</v>
      </c>
      <c r="I30" s="133">
        <f>I31+I32</f>
        <v>30</v>
      </c>
      <c r="J30" s="133">
        <f>J31+J32</f>
        <v>20</v>
      </c>
      <c r="K30" s="133"/>
      <c r="L30" s="133">
        <f>L31+L32</f>
        <v>10</v>
      </c>
      <c r="M30" s="133">
        <f>M31+M32</f>
        <v>60</v>
      </c>
      <c r="N30" s="42"/>
      <c r="O30" s="44"/>
      <c r="P30" s="132"/>
      <c r="Q30" s="43"/>
    </row>
    <row r="31" spans="1:17" s="115" customFormat="1" ht="15.75">
      <c r="A31" s="181" t="s">
        <v>100</v>
      </c>
      <c r="B31" s="166" t="s">
        <v>66</v>
      </c>
      <c r="C31" s="42">
        <v>1</v>
      </c>
      <c r="D31" s="42"/>
      <c r="E31" s="42"/>
      <c r="F31" s="33"/>
      <c r="G31" s="33">
        <v>1.5</v>
      </c>
      <c r="H31" s="42">
        <f>G31*30</f>
        <v>45</v>
      </c>
      <c r="I31" s="33">
        <v>15</v>
      </c>
      <c r="J31" s="42">
        <v>15</v>
      </c>
      <c r="K31" s="42"/>
      <c r="L31" s="42"/>
      <c r="M31" s="42">
        <f>H31-I31</f>
        <v>30</v>
      </c>
      <c r="N31" s="42">
        <v>1</v>
      </c>
      <c r="O31" s="44"/>
      <c r="P31" s="132"/>
      <c r="Q31" s="43"/>
    </row>
    <row r="32" spans="1:17" s="115" customFormat="1" ht="15.75">
      <c r="A32" s="181" t="s">
        <v>101</v>
      </c>
      <c r="B32" s="166" t="s">
        <v>67</v>
      </c>
      <c r="C32" s="42"/>
      <c r="D32" s="42">
        <v>1</v>
      </c>
      <c r="E32" s="42"/>
      <c r="F32" s="177"/>
      <c r="G32" s="33">
        <v>1.5</v>
      </c>
      <c r="H32" s="42">
        <f>G32*30</f>
        <v>45</v>
      </c>
      <c r="I32" s="33">
        <v>15</v>
      </c>
      <c r="J32" s="42">
        <v>5</v>
      </c>
      <c r="K32" s="42"/>
      <c r="L32" s="42">
        <v>10</v>
      </c>
      <c r="M32" s="42">
        <f>H32-I32</f>
        <v>30</v>
      </c>
      <c r="N32" s="42">
        <v>1</v>
      </c>
      <c r="O32" s="44"/>
      <c r="P32" s="132"/>
      <c r="Q32" s="43"/>
    </row>
    <row r="33" spans="1:17" s="187" customFormat="1" ht="16.5" thickBot="1">
      <c r="A33" s="182" t="s">
        <v>99</v>
      </c>
      <c r="B33" s="183" t="s">
        <v>63</v>
      </c>
      <c r="C33" s="46"/>
      <c r="D33" s="46">
        <v>1</v>
      </c>
      <c r="E33" s="46"/>
      <c r="F33" s="184"/>
      <c r="G33" s="116">
        <v>3</v>
      </c>
      <c r="H33" s="117">
        <f>G33*30</f>
        <v>90</v>
      </c>
      <c r="I33" s="117">
        <f>SUM(J33:L33)</f>
        <v>30</v>
      </c>
      <c r="J33" s="117">
        <v>15</v>
      </c>
      <c r="K33" s="117"/>
      <c r="L33" s="117">
        <v>15</v>
      </c>
      <c r="M33" s="117">
        <f>H33-I33</f>
        <v>60</v>
      </c>
      <c r="N33" s="47">
        <v>2</v>
      </c>
      <c r="O33" s="185"/>
      <c r="P33" s="185"/>
      <c r="Q33" s="48"/>
    </row>
    <row r="34" spans="1:17" ht="16.5" thickBot="1">
      <c r="A34" s="114"/>
      <c r="B34" s="49" t="s">
        <v>68</v>
      </c>
      <c r="C34" s="50"/>
      <c r="D34" s="50"/>
      <c r="E34" s="50"/>
      <c r="F34" s="51"/>
      <c r="G34" s="199">
        <f>SUM(G27,G30,G33)</f>
        <v>9</v>
      </c>
      <c r="H34" s="199">
        <f>SUM(H27,H30,H33)</f>
        <v>270</v>
      </c>
      <c r="I34" s="199">
        <f>SUM(I27,I30,I33)</f>
        <v>94</v>
      </c>
      <c r="J34" s="199">
        <f>SUM(J27,J30,J33)</f>
        <v>59</v>
      </c>
      <c r="K34" s="200"/>
      <c r="L34" s="199">
        <f>SUM(L27,L30,L33)</f>
        <v>35</v>
      </c>
      <c r="M34" s="199">
        <f>SUM(M27,M30,M33)</f>
        <v>176</v>
      </c>
      <c r="N34" s="200">
        <f>SUM(N27:N33)</f>
        <v>5.5</v>
      </c>
      <c r="O34" s="200">
        <f>SUM(O27:O33)</f>
        <v>1.5</v>
      </c>
      <c r="P34" s="201">
        <f>SUM(P27:P33)</f>
        <v>0</v>
      </c>
      <c r="Q34" s="202"/>
    </row>
    <row r="35" spans="1:17" ht="16.5" thickBot="1">
      <c r="A35" s="492" t="s">
        <v>64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93"/>
      <c r="Q35" s="493"/>
    </row>
    <row r="36" spans="1:17" ht="15.75">
      <c r="A36" s="189" t="s">
        <v>109</v>
      </c>
      <c r="B36" s="190" t="s">
        <v>145</v>
      </c>
      <c r="C36" s="38"/>
      <c r="D36" s="38"/>
      <c r="E36" s="38"/>
      <c r="F36" s="38"/>
      <c r="G36" s="38">
        <f>G37+G38</f>
        <v>5</v>
      </c>
      <c r="H36" s="38">
        <f aca="true" t="shared" si="4" ref="H36:M36">H37+H38</f>
        <v>150</v>
      </c>
      <c r="I36" s="38">
        <f t="shared" si="4"/>
        <v>60</v>
      </c>
      <c r="J36" s="38">
        <f t="shared" si="4"/>
        <v>35</v>
      </c>
      <c r="K36" s="38">
        <f t="shared" si="4"/>
        <v>25</v>
      </c>
      <c r="L36" s="38"/>
      <c r="M36" s="38">
        <f t="shared" si="4"/>
        <v>90</v>
      </c>
      <c r="N36" s="38"/>
      <c r="O36" s="38"/>
      <c r="P36" s="38"/>
      <c r="Q36" s="165"/>
    </row>
    <row r="37" spans="1:17" s="234" customFormat="1" ht="15.75">
      <c r="A37" s="189" t="s">
        <v>157</v>
      </c>
      <c r="B37" s="190" t="s">
        <v>120</v>
      </c>
      <c r="C37" s="38">
        <v>1</v>
      </c>
      <c r="D37" s="38"/>
      <c r="E37" s="38"/>
      <c r="F37" s="38"/>
      <c r="G37" s="38">
        <f>H37/30</f>
        <v>2.5</v>
      </c>
      <c r="H37" s="38">
        <v>75</v>
      </c>
      <c r="I37" s="38">
        <f>SUMPRODUCT(N37:P37,$N$8:$P$8)</f>
        <v>30</v>
      </c>
      <c r="J37" s="38">
        <v>15</v>
      </c>
      <c r="K37" s="38">
        <v>15</v>
      </c>
      <c r="L37" s="38"/>
      <c r="M37" s="38">
        <f>H37-I37</f>
        <v>45</v>
      </c>
      <c r="N37" s="38">
        <v>2</v>
      </c>
      <c r="O37" s="38"/>
      <c r="P37" s="38"/>
      <c r="Q37" s="165"/>
    </row>
    <row r="38" spans="1:17" s="234" customFormat="1" ht="15.75">
      <c r="A38" s="189" t="s">
        <v>158</v>
      </c>
      <c r="B38" s="276" t="s">
        <v>127</v>
      </c>
      <c r="C38" s="38" t="s">
        <v>165</v>
      </c>
      <c r="D38" s="277"/>
      <c r="E38" s="277"/>
      <c r="F38" s="277"/>
      <c r="G38" s="277">
        <f>H38/30</f>
        <v>2.5</v>
      </c>
      <c r="H38" s="38">
        <v>75</v>
      </c>
      <c r="I38" s="38">
        <v>30</v>
      </c>
      <c r="J38" s="38">
        <v>20</v>
      </c>
      <c r="K38" s="38">
        <v>10</v>
      </c>
      <c r="L38" s="277"/>
      <c r="M38" s="277">
        <f>H38-I38</f>
        <v>45</v>
      </c>
      <c r="N38" s="277"/>
      <c r="O38" s="277">
        <v>3</v>
      </c>
      <c r="P38" s="38"/>
      <c r="Q38" s="165"/>
    </row>
    <row r="39" spans="1:17" s="234" customFormat="1" ht="15.75">
      <c r="A39" s="189" t="s">
        <v>108</v>
      </c>
      <c r="B39" s="190" t="s">
        <v>122</v>
      </c>
      <c r="C39" s="38">
        <v>1</v>
      </c>
      <c r="D39" s="38"/>
      <c r="E39" s="38"/>
      <c r="F39" s="38"/>
      <c r="G39" s="38">
        <f>H39/30</f>
        <v>3</v>
      </c>
      <c r="H39" s="38">
        <v>90</v>
      </c>
      <c r="I39" s="38">
        <f>SUMPRODUCT(N39:P39,$N$8:$P$8)</f>
        <v>30</v>
      </c>
      <c r="J39" s="38">
        <v>15</v>
      </c>
      <c r="K39" s="38">
        <v>15</v>
      </c>
      <c r="L39" s="38"/>
      <c r="M39" s="38">
        <f>H39-I39</f>
        <v>60</v>
      </c>
      <c r="N39" s="38">
        <v>2</v>
      </c>
      <c r="O39" s="38"/>
      <c r="P39" s="38"/>
      <c r="Q39" s="165"/>
    </row>
    <row r="40" spans="1:17" s="234" customFormat="1" ht="15.75">
      <c r="A40" s="189" t="s">
        <v>119</v>
      </c>
      <c r="B40" s="190" t="s">
        <v>178</v>
      </c>
      <c r="C40" s="38"/>
      <c r="D40" s="38"/>
      <c r="E40" s="38"/>
      <c r="F40" s="38"/>
      <c r="G40" s="38">
        <f>G41+G42</f>
        <v>6</v>
      </c>
      <c r="H40" s="38">
        <f aca="true" t="shared" si="5" ref="H40:M40">H41+H42</f>
        <v>180</v>
      </c>
      <c r="I40" s="38">
        <f t="shared" si="5"/>
        <v>60</v>
      </c>
      <c r="J40" s="38">
        <f t="shared" si="5"/>
        <v>35</v>
      </c>
      <c r="K40" s="38">
        <f t="shared" si="5"/>
        <v>25</v>
      </c>
      <c r="L40" s="38"/>
      <c r="M40" s="38">
        <f t="shared" si="5"/>
        <v>120</v>
      </c>
      <c r="N40" s="38"/>
      <c r="O40" s="38"/>
      <c r="P40" s="38"/>
      <c r="Q40" s="165"/>
    </row>
    <row r="41" spans="1:17" s="234" customFormat="1" ht="15.75">
      <c r="A41" s="189" t="s">
        <v>159</v>
      </c>
      <c r="B41" s="190" t="s">
        <v>178</v>
      </c>
      <c r="C41" s="38"/>
      <c r="D41" s="38">
        <v>1</v>
      </c>
      <c r="E41" s="38"/>
      <c r="F41" s="38"/>
      <c r="G41" s="38">
        <f>H41/30</f>
        <v>3</v>
      </c>
      <c r="H41" s="38">
        <v>90</v>
      </c>
      <c r="I41" s="38">
        <f>SUMPRODUCT(N41:P41,$N$8:$P$8)</f>
        <v>30</v>
      </c>
      <c r="J41" s="38">
        <v>15</v>
      </c>
      <c r="K41" s="38">
        <v>15</v>
      </c>
      <c r="L41" s="38"/>
      <c r="M41" s="38">
        <f>H41-I41</f>
        <v>60</v>
      </c>
      <c r="N41" s="38">
        <v>2</v>
      </c>
      <c r="O41" s="38"/>
      <c r="P41" s="38"/>
      <c r="Q41" s="165"/>
    </row>
    <row r="42" spans="1:17" s="234" customFormat="1" ht="15.75">
      <c r="A42" s="189" t="s">
        <v>160</v>
      </c>
      <c r="B42" s="190" t="s">
        <v>178</v>
      </c>
      <c r="C42" s="38" t="s">
        <v>165</v>
      </c>
      <c r="D42" s="38"/>
      <c r="E42" s="38"/>
      <c r="F42" s="38"/>
      <c r="G42" s="38">
        <f>H42/30</f>
        <v>3</v>
      </c>
      <c r="H42" s="38">
        <v>90</v>
      </c>
      <c r="I42" s="38">
        <v>30</v>
      </c>
      <c r="J42" s="38">
        <v>20</v>
      </c>
      <c r="K42" s="38">
        <v>10</v>
      </c>
      <c r="L42" s="52"/>
      <c r="M42" s="38">
        <f>H42-I42</f>
        <v>60</v>
      </c>
      <c r="N42" s="38"/>
      <c r="O42" s="38">
        <v>3</v>
      </c>
      <c r="P42" s="38"/>
      <c r="Q42" s="165"/>
    </row>
    <row r="43" spans="1:17" ht="15.75">
      <c r="A43" s="189" t="s">
        <v>121</v>
      </c>
      <c r="B43" s="191" t="s">
        <v>161</v>
      </c>
      <c r="C43" s="38"/>
      <c r="D43" s="38"/>
      <c r="E43" s="38"/>
      <c r="F43" s="38"/>
      <c r="G43" s="38">
        <f>G44+G45</f>
        <v>4.5</v>
      </c>
      <c r="H43" s="38">
        <f>H44+H45</f>
        <v>135</v>
      </c>
      <c r="I43" s="38">
        <f>I44+I45</f>
        <v>60</v>
      </c>
      <c r="J43" s="38">
        <f>J44+J45</f>
        <v>35</v>
      </c>
      <c r="K43" s="38">
        <f>K44+K45</f>
        <v>25</v>
      </c>
      <c r="L43" s="38"/>
      <c r="M43" s="38">
        <f>M44+M45</f>
        <v>75</v>
      </c>
      <c r="N43" s="38"/>
      <c r="O43" s="38"/>
      <c r="P43" s="38"/>
      <c r="Q43" s="165"/>
    </row>
    <row r="44" spans="1:17" s="234" customFormat="1" ht="15.75">
      <c r="A44" s="189" t="s">
        <v>146</v>
      </c>
      <c r="B44" s="190" t="s">
        <v>126</v>
      </c>
      <c r="C44" s="38"/>
      <c r="D44" s="38">
        <v>1</v>
      </c>
      <c r="E44" s="38"/>
      <c r="F44" s="38"/>
      <c r="G44" s="38">
        <f>H44/30</f>
        <v>2</v>
      </c>
      <c r="H44" s="38">
        <v>60</v>
      </c>
      <c r="I44" s="38">
        <f>SUMPRODUCT(N44:P44,$N$8:$P$8)</f>
        <v>30</v>
      </c>
      <c r="J44" s="38">
        <v>15</v>
      </c>
      <c r="K44" s="38">
        <v>15</v>
      </c>
      <c r="L44" s="38"/>
      <c r="M44" s="38">
        <f>H44-I44</f>
        <v>30</v>
      </c>
      <c r="N44" s="38">
        <v>2</v>
      </c>
      <c r="O44" s="38"/>
      <c r="P44" s="38"/>
      <c r="Q44" s="165"/>
    </row>
    <row r="45" spans="1:17" s="234" customFormat="1" ht="15.75">
      <c r="A45" s="189" t="s">
        <v>147</v>
      </c>
      <c r="B45" s="191" t="s">
        <v>152</v>
      </c>
      <c r="C45" s="38" t="s">
        <v>165</v>
      </c>
      <c r="D45" s="38"/>
      <c r="E45" s="38"/>
      <c r="F45" s="38"/>
      <c r="G45" s="38">
        <f>H45/30</f>
        <v>2.5</v>
      </c>
      <c r="H45" s="38">
        <v>75</v>
      </c>
      <c r="I45" s="38">
        <v>30</v>
      </c>
      <c r="J45" s="38">
        <v>20</v>
      </c>
      <c r="K45" s="38">
        <v>10</v>
      </c>
      <c r="L45" s="52"/>
      <c r="M45" s="38">
        <f>H45-I45</f>
        <v>45</v>
      </c>
      <c r="N45" s="38"/>
      <c r="O45" s="38">
        <v>3</v>
      </c>
      <c r="P45" s="38"/>
      <c r="Q45" s="165"/>
    </row>
    <row r="46" spans="1:17" s="234" customFormat="1" ht="15.75">
      <c r="A46" s="189" t="s">
        <v>123</v>
      </c>
      <c r="B46" s="190" t="s">
        <v>144</v>
      </c>
      <c r="C46" s="38"/>
      <c r="D46" s="38" t="s">
        <v>166</v>
      </c>
      <c r="E46" s="38"/>
      <c r="F46" s="38"/>
      <c r="G46" s="38">
        <f>H46/30</f>
        <v>3</v>
      </c>
      <c r="H46" s="38">
        <v>90</v>
      </c>
      <c r="I46" s="38">
        <v>30</v>
      </c>
      <c r="J46" s="38">
        <v>20</v>
      </c>
      <c r="K46" s="38">
        <v>10</v>
      </c>
      <c r="L46" s="38"/>
      <c r="M46" s="38">
        <f>H46-I46</f>
        <v>60</v>
      </c>
      <c r="N46" s="38"/>
      <c r="O46" s="38"/>
      <c r="P46" s="38">
        <v>3</v>
      </c>
      <c r="Q46" s="165"/>
    </row>
    <row r="47" spans="1:17" s="234" customFormat="1" ht="15.75">
      <c r="A47" s="189" t="s">
        <v>124</v>
      </c>
      <c r="B47" s="190" t="s">
        <v>128</v>
      </c>
      <c r="C47" s="38">
        <v>1</v>
      </c>
      <c r="D47" s="38"/>
      <c r="E47" s="38"/>
      <c r="F47" s="38"/>
      <c r="G47" s="38">
        <f>H47/30</f>
        <v>3</v>
      </c>
      <c r="H47" s="38">
        <v>90</v>
      </c>
      <c r="I47" s="38">
        <f>SUMPRODUCT(N47:P47,$N$8:$P$8)</f>
        <v>30</v>
      </c>
      <c r="J47" s="38">
        <v>15</v>
      </c>
      <c r="K47" s="38">
        <v>15</v>
      </c>
      <c r="L47" s="38"/>
      <c r="M47" s="38">
        <f>H47-I47</f>
        <v>60</v>
      </c>
      <c r="N47" s="38">
        <v>2</v>
      </c>
      <c r="O47" s="38"/>
      <c r="P47" s="38"/>
      <c r="Q47" s="165"/>
    </row>
    <row r="48" spans="1:17" s="234" customFormat="1" ht="15.75">
      <c r="A48" s="189" t="s">
        <v>125</v>
      </c>
      <c r="B48" s="190" t="s">
        <v>154</v>
      </c>
      <c r="C48" s="38"/>
      <c r="D48" s="38" t="s">
        <v>166</v>
      </c>
      <c r="E48" s="38"/>
      <c r="F48" s="38"/>
      <c r="G48" s="38">
        <f>H48/30</f>
        <v>4</v>
      </c>
      <c r="H48" s="38">
        <v>120</v>
      </c>
      <c r="I48" s="38">
        <v>40</v>
      </c>
      <c r="J48" s="38">
        <v>20</v>
      </c>
      <c r="K48" s="38">
        <v>20</v>
      </c>
      <c r="L48" s="38"/>
      <c r="M48" s="38">
        <f>H48-I48</f>
        <v>80</v>
      </c>
      <c r="N48" s="38"/>
      <c r="O48" s="38"/>
      <c r="P48" s="38">
        <v>4</v>
      </c>
      <c r="Q48" s="165"/>
    </row>
    <row r="49" spans="1:17" ht="16.5" thickBot="1">
      <c r="A49" s="455" t="s">
        <v>110</v>
      </c>
      <c r="B49" s="508"/>
      <c r="C49" s="152"/>
      <c r="D49" s="153"/>
      <c r="E49" s="153"/>
      <c r="F49" s="154"/>
      <c r="G49" s="157">
        <f aca="true" t="shared" si="6" ref="G49:M49">SUM(G36:G36,G39:G40,G43,G46:G48)</f>
        <v>28.5</v>
      </c>
      <c r="H49" s="157">
        <f t="shared" si="6"/>
        <v>855</v>
      </c>
      <c r="I49" s="157">
        <f t="shared" si="6"/>
        <v>310</v>
      </c>
      <c r="J49" s="157">
        <f t="shared" si="6"/>
        <v>175</v>
      </c>
      <c r="K49" s="157">
        <f t="shared" si="6"/>
        <v>135</v>
      </c>
      <c r="L49" s="157">
        <f t="shared" si="6"/>
        <v>0</v>
      </c>
      <c r="M49" s="157">
        <f t="shared" si="6"/>
        <v>545</v>
      </c>
      <c r="N49" s="157">
        <f>SUM(N36:N48)</f>
        <v>10</v>
      </c>
      <c r="O49" s="157">
        <f>SUM(O36:O48)</f>
        <v>9</v>
      </c>
      <c r="P49" s="157">
        <f>SUM(P36:P48)</f>
        <v>7</v>
      </c>
      <c r="Q49" s="157">
        <f>SUM(Q36:Q48)</f>
        <v>0</v>
      </c>
    </row>
    <row r="50" spans="1:17" ht="16.5" thickBot="1">
      <c r="A50" s="498" t="s">
        <v>69</v>
      </c>
      <c r="B50" s="499"/>
      <c r="C50" s="60"/>
      <c r="D50" s="61"/>
      <c r="E50" s="61"/>
      <c r="F50" s="62"/>
      <c r="G50" s="71">
        <f aca="true" t="shared" si="7" ref="G50:Q50">SUM(G23,G34,G49)</f>
        <v>44</v>
      </c>
      <c r="H50" s="71">
        <f t="shared" si="7"/>
        <v>1320</v>
      </c>
      <c r="I50" s="71">
        <f t="shared" si="7"/>
        <v>474</v>
      </c>
      <c r="J50" s="71">
        <f t="shared" si="7"/>
        <v>288</v>
      </c>
      <c r="K50" s="71">
        <f t="shared" si="7"/>
        <v>135</v>
      </c>
      <c r="L50" s="71">
        <f t="shared" si="7"/>
        <v>51</v>
      </c>
      <c r="M50" s="71">
        <f t="shared" si="7"/>
        <v>846</v>
      </c>
      <c r="N50" s="71">
        <f t="shared" si="7"/>
        <v>17.5</v>
      </c>
      <c r="O50" s="71">
        <f t="shared" si="7"/>
        <v>12.5</v>
      </c>
      <c r="P50" s="71">
        <f t="shared" si="7"/>
        <v>9</v>
      </c>
      <c r="Q50" s="72">
        <f t="shared" si="7"/>
        <v>0</v>
      </c>
    </row>
    <row r="51" spans="1:17" ht="12.75">
      <c r="A51" s="449" t="s">
        <v>70</v>
      </c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1"/>
    </row>
    <row r="52" spans="1:17" ht="12.75">
      <c r="A52" s="457" t="s">
        <v>81</v>
      </c>
      <c r="B52" s="458"/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03"/>
    </row>
    <row r="53" spans="1:17" ht="15.75">
      <c r="A53" s="511" t="s">
        <v>129</v>
      </c>
      <c r="B53" s="512"/>
      <c r="C53" s="33"/>
      <c r="D53" s="33">
        <v>1</v>
      </c>
      <c r="E53" s="33"/>
      <c r="F53" s="33"/>
      <c r="G53" s="33">
        <f>H53/30</f>
        <v>3</v>
      </c>
      <c r="H53" s="33">
        <v>90</v>
      </c>
      <c r="I53" s="192">
        <f>J53+K53</f>
        <v>15</v>
      </c>
      <c r="J53" s="33">
        <v>15</v>
      </c>
      <c r="K53" s="33"/>
      <c r="L53" s="33">
        <v>15</v>
      </c>
      <c r="M53" s="192">
        <f>H53-I53</f>
        <v>75</v>
      </c>
      <c r="N53" s="33">
        <v>2</v>
      </c>
      <c r="O53" s="33"/>
      <c r="P53" s="33"/>
      <c r="Q53" s="224"/>
    </row>
    <row r="54" spans="1:17" ht="15.75">
      <c r="A54" s="511" t="s">
        <v>130</v>
      </c>
      <c r="B54" s="513"/>
      <c r="C54" s="33"/>
      <c r="D54" s="33" t="s">
        <v>168</v>
      </c>
      <c r="E54" s="33"/>
      <c r="F54" s="33"/>
      <c r="G54" s="33">
        <f aca="true" t="shared" si="8" ref="G54:G63">H54/30</f>
        <v>6</v>
      </c>
      <c r="H54" s="33">
        <v>180</v>
      </c>
      <c r="I54" s="192">
        <f>J54+K54</f>
        <v>60</v>
      </c>
      <c r="J54" s="33">
        <v>40</v>
      </c>
      <c r="K54" s="33">
        <v>20</v>
      </c>
      <c r="L54" s="33"/>
      <c r="M54" s="192">
        <f>H54-I54</f>
        <v>120</v>
      </c>
      <c r="N54" s="33"/>
      <c r="O54" s="33">
        <v>6</v>
      </c>
      <c r="P54" s="33"/>
      <c r="Q54" s="224"/>
    </row>
    <row r="55" spans="1:17" ht="15.75">
      <c r="A55" s="511" t="s">
        <v>131</v>
      </c>
      <c r="B55" s="513"/>
      <c r="C55" s="33"/>
      <c r="D55" s="177" t="s">
        <v>181</v>
      </c>
      <c r="E55" s="33"/>
      <c r="F55" s="33"/>
      <c r="G55" s="33">
        <f t="shared" si="8"/>
        <v>7</v>
      </c>
      <c r="H55" s="33">
        <v>210</v>
      </c>
      <c r="I55" s="192">
        <f>J55+K55+L55</f>
        <v>90</v>
      </c>
      <c r="J55" s="33">
        <v>60</v>
      </c>
      <c r="K55" s="33">
        <v>20</v>
      </c>
      <c r="L55" s="33">
        <v>10</v>
      </c>
      <c r="M55" s="192">
        <f>H55-I55</f>
        <v>120</v>
      </c>
      <c r="N55" s="33"/>
      <c r="O55" s="33"/>
      <c r="P55" s="33">
        <v>8</v>
      </c>
      <c r="Q55" s="224"/>
    </row>
    <row r="56" spans="1:17" s="235" customFormat="1" ht="15.75">
      <c r="A56" s="335" t="s">
        <v>132</v>
      </c>
      <c r="B56" s="278" t="s">
        <v>179</v>
      </c>
      <c r="C56" s="279"/>
      <c r="D56" s="279">
        <v>1</v>
      </c>
      <c r="E56" s="279"/>
      <c r="F56" s="280"/>
      <c r="G56" s="281">
        <f t="shared" si="8"/>
        <v>3</v>
      </c>
      <c r="H56" s="279">
        <v>90</v>
      </c>
      <c r="I56" s="214">
        <v>30</v>
      </c>
      <c r="J56" s="281">
        <v>15</v>
      </c>
      <c r="K56" s="281"/>
      <c r="L56" s="281">
        <v>15</v>
      </c>
      <c r="M56" s="214">
        <f aca="true" t="shared" si="9" ref="M56:M63">H56-I56</f>
        <v>60</v>
      </c>
      <c r="N56" s="281">
        <v>2</v>
      </c>
      <c r="O56" s="281"/>
      <c r="P56" s="281"/>
      <c r="Q56" s="282"/>
    </row>
    <row r="57" spans="1:17" s="234" customFormat="1" ht="15.75">
      <c r="A57" s="196" t="s">
        <v>133</v>
      </c>
      <c r="B57" s="190" t="s">
        <v>134</v>
      </c>
      <c r="C57" s="38"/>
      <c r="D57" s="38" t="s">
        <v>165</v>
      </c>
      <c r="E57" s="38"/>
      <c r="F57" s="38"/>
      <c r="G57" s="33">
        <f t="shared" si="8"/>
        <v>3</v>
      </c>
      <c r="H57" s="38">
        <v>90</v>
      </c>
      <c r="I57" s="38">
        <v>30</v>
      </c>
      <c r="J57" s="38">
        <v>20</v>
      </c>
      <c r="K57" s="38">
        <v>10</v>
      </c>
      <c r="L57" s="38"/>
      <c r="M57" s="38">
        <f t="shared" si="9"/>
        <v>60</v>
      </c>
      <c r="N57" s="38"/>
      <c r="O57" s="38">
        <v>3</v>
      </c>
      <c r="P57" s="38"/>
      <c r="Q57" s="224"/>
    </row>
    <row r="58" spans="1:17" s="234" customFormat="1" ht="15.75">
      <c r="A58" s="196" t="s">
        <v>135</v>
      </c>
      <c r="B58" s="190" t="s">
        <v>184</v>
      </c>
      <c r="C58" s="38"/>
      <c r="D58" s="38" t="s">
        <v>165</v>
      </c>
      <c r="E58" s="38"/>
      <c r="F58" s="38"/>
      <c r="G58" s="33">
        <f t="shared" si="8"/>
        <v>3</v>
      </c>
      <c r="H58" s="38">
        <v>90</v>
      </c>
      <c r="I58" s="38">
        <v>30</v>
      </c>
      <c r="J58" s="38">
        <v>20</v>
      </c>
      <c r="K58" s="38">
        <v>10</v>
      </c>
      <c r="L58" s="38"/>
      <c r="M58" s="38">
        <f>H58-I58</f>
        <v>60</v>
      </c>
      <c r="N58" s="38"/>
      <c r="O58" s="38">
        <v>3</v>
      </c>
      <c r="P58" s="38"/>
      <c r="Q58" s="224"/>
    </row>
    <row r="59" spans="1:17" s="234" customFormat="1" ht="15.75">
      <c r="A59" s="196" t="s">
        <v>136</v>
      </c>
      <c r="B59" s="190" t="s">
        <v>180</v>
      </c>
      <c r="C59" s="38"/>
      <c r="D59" s="38" t="s">
        <v>166</v>
      </c>
      <c r="E59" s="38"/>
      <c r="F59" s="38"/>
      <c r="G59" s="33">
        <f t="shared" si="8"/>
        <v>3.5</v>
      </c>
      <c r="H59" s="38">
        <v>105</v>
      </c>
      <c r="I59" s="38">
        <v>30</v>
      </c>
      <c r="J59" s="38">
        <v>20</v>
      </c>
      <c r="K59" s="38">
        <v>20</v>
      </c>
      <c r="L59" s="38"/>
      <c r="M59" s="38">
        <f>H59-I59</f>
        <v>75</v>
      </c>
      <c r="N59" s="38"/>
      <c r="O59" s="38"/>
      <c r="P59" s="38">
        <v>4</v>
      </c>
      <c r="Q59" s="224"/>
    </row>
    <row r="60" spans="1:17" s="234" customFormat="1" ht="15.75">
      <c r="A60" s="196" t="s">
        <v>137</v>
      </c>
      <c r="B60" s="190" t="s">
        <v>153</v>
      </c>
      <c r="C60" s="239"/>
      <c r="D60" s="239" t="s">
        <v>166</v>
      </c>
      <c r="E60" s="239"/>
      <c r="F60" s="283"/>
      <c r="G60" s="33">
        <f t="shared" si="8"/>
        <v>3.5</v>
      </c>
      <c r="H60" s="192">
        <v>105</v>
      </c>
      <c r="I60" s="192">
        <f>J60+K60+L60</f>
        <v>40</v>
      </c>
      <c r="J60" s="192">
        <v>20</v>
      </c>
      <c r="K60" s="192">
        <v>20</v>
      </c>
      <c r="L60" s="192"/>
      <c r="M60" s="192">
        <f>H60-I60</f>
        <v>65</v>
      </c>
      <c r="N60" s="192"/>
      <c r="O60" s="284"/>
      <c r="P60" s="284">
        <v>4</v>
      </c>
      <c r="Q60" s="224"/>
    </row>
    <row r="61" spans="1:17" ht="15.75">
      <c r="A61" s="196" t="s">
        <v>138</v>
      </c>
      <c r="B61" s="193" t="s">
        <v>139</v>
      </c>
      <c r="C61" s="194"/>
      <c r="D61" s="177">
        <v>1</v>
      </c>
      <c r="E61" s="194"/>
      <c r="F61" s="194"/>
      <c r="G61" s="33">
        <f t="shared" si="8"/>
        <v>3</v>
      </c>
      <c r="H61" s="38">
        <v>90</v>
      </c>
      <c r="I61" s="42">
        <v>30</v>
      </c>
      <c r="J61" s="42"/>
      <c r="K61" s="42"/>
      <c r="L61" s="42">
        <v>30</v>
      </c>
      <c r="M61" s="192">
        <f t="shared" si="9"/>
        <v>60</v>
      </c>
      <c r="N61" s="42">
        <v>2</v>
      </c>
      <c r="O61" s="42"/>
      <c r="P61" s="42"/>
      <c r="Q61" s="230"/>
    </row>
    <row r="62" spans="1:17" ht="15.75">
      <c r="A62" s="196" t="s">
        <v>140</v>
      </c>
      <c r="B62" s="193" t="s">
        <v>139</v>
      </c>
      <c r="C62" s="194"/>
      <c r="D62" s="177" t="s">
        <v>165</v>
      </c>
      <c r="E62" s="195"/>
      <c r="F62" s="194"/>
      <c r="G62" s="33">
        <f t="shared" si="8"/>
        <v>3</v>
      </c>
      <c r="H62" s="38">
        <v>90</v>
      </c>
      <c r="I62" s="42">
        <v>30</v>
      </c>
      <c r="J62" s="42"/>
      <c r="K62" s="42"/>
      <c r="L62" s="42">
        <v>30</v>
      </c>
      <c r="M62" s="192">
        <f t="shared" si="9"/>
        <v>60</v>
      </c>
      <c r="N62" s="42"/>
      <c r="O62" s="33">
        <v>3</v>
      </c>
      <c r="P62" s="33"/>
      <c r="Q62" s="230"/>
    </row>
    <row r="63" spans="1:17" ht="15.75">
      <c r="A63" s="196" t="s">
        <v>141</v>
      </c>
      <c r="B63" s="193" t="s">
        <v>139</v>
      </c>
      <c r="C63" s="194"/>
      <c r="D63" s="177" t="s">
        <v>166</v>
      </c>
      <c r="E63" s="195"/>
      <c r="F63" s="194"/>
      <c r="G63" s="33">
        <f t="shared" si="8"/>
        <v>3.5</v>
      </c>
      <c r="H63" s="38">
        <v>105</v>
      </c>
      <c r="I63" s="42">
        <v>30</v>
      </c>
      <c r="J63" s="42"/>
      <c r="K63" s="42"/>
      <c r="L63" s="42">
        <v>30</v>
      </c>
      <c r="M63" s="192">
        <f t="shared" si="9"/>
        <v>75</v>
      </c>
      <c r="N63" s="42"/>
      <c r="O63" s="33"/>
      <c r="P63" s="33">
        <v>4</v>
      </c>
      <c r="Q63" s="230"/>
    </row>
    <row r="64" spans="1:17" ht="16.5" thickBot="1">
      <c r="A64" s="516" t="s">
        <v>82</v>
      </c>
      <c r="B64" s="517"/>
      <c r="C64" s="197"/>
      <c r="D64" s="116"/>
      <c r="E64" s="116"/>
      <c r="F64" s="116"/>
      <c r="G64" s="116">
        <f aca="true" t="shared" si="10" ref="G64:P64">SUM(G53:G55)</f>
        <v>16</v>
      </c>
      <c r="H64" s="116">
        <f t="shared" si="10"/>
        <v>480</v>
      </c>
      <c r="I64" s="116">
        <f t="shared" si="10"/>
        <v>165</v>
      </c>
      <c r="J64" s="116">
        <f t="shared" si="10"/>
        <v>115</v>
      </c>
      <c r="K64" s="116">
        <f t="shared" si="10"/>
        <v>40</v>
      </c>
      <c r="L64" s="116">
        <f t="shared" si="10"/>
        <v>25</v>
      </c>
      <c r="M64" s="116">
        <f t="shared" si="10"/>
        <v>315</v>
      </c>
      <c r="N64" s="116">
        <f t="shared" si="10"/>
        <v>2</v>
      </c>
      <c r="O64" s="116">
        <f t="shared" si="10"/>
        <v>6</v>
      </c>
      <c r="P64" s="116">
        <f t="shared" si="10"/>
        <v>8</v>
      </c>
      <c r="Q64" s="198"/>
    </row>
    <row r="65" spans="1:17" ht="12.75">
      <c r="A65" s="504" t="s">
        <v>83</v>
      </c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</row>
    <row r="66" spans="1:17" ht="15.75">
      <c r="A66" s="83" t="s">
        <v>84</v>
      </c>
      <c r="B66" s="231" t="s">
        <v>85</v>
      </c>
      <c r="C66" s="38"/>
      <c r="D66" s="38">
        <v>3</v>
      </c>
      <c r="E66" s="38"/>
      <c r="F66" s="38"/>
      <c r="G66" s="75">
        <v>6</v>
      </c>
      <c r="H66" s="42">
        <f>G66*30</f>
        <v>180</v>
      </c>
      <c r="I66" s="42"/>
      <c r="J66" s="42"/>
      <c r="K66" s="42"/>
      <c r="L66" s="42"/>
      <c r="M66" s="42"/>
      <c r="N66" s="42"/>
      <c r="O66" s="42"/>
      <c r="P66" s="42"/>
      <c r="Q66" s="38"/>
    </row>
    <row r="67" spans="1:17" ht="15.75">
      <c r="A67" s="83" t="s">
        <v>86</v>
      </c>
      <c r="B67" s="232" t="s">
        <v>87</v>
      </c>
      <c r="C67" s="38"/>
      <c r="D67" s="38">
        <v>3</v>
      </c>
      <c r="E67" s="38"/>
      <c r="F67" s="38"/>
      <c r="G67" s="75">
        <v>21</v>
      </c>
      <c r="H67" s="42">
        <f>G67*30</f>
        <v>630</v>
      </c>
      <c r="I67" s="38"/>
      <c r="J67" s="38"/>
      <c r="K67" s="38"/>
      <c r="L67" s="38"/>
      <c r="M67" s="38"/>
      <c r="N67" s="38"/>
      <c r="O67" s="38"/>
      <c r="P67" s="38"/>
      <c r="Q67" s="38"/>
    </row>
    <row r="68" spans="1:17" ht="16.5" thickBot="1">
      <c r="A68" s="514" t="s">
        <v>88</v>
      </c>
      <c r="B68" s="515"/>
      <c r="C68" s="117"/>
      <c r="D68" s="117"/>
      <c r="E68" s="117"/>
      <c r="F68" s="117"/>
      <c r="G68" s="117">
        <f>G66+G67</f>
        <v>27</v>
      </c>
      <c r="H68" s="117">
        <f>SUM(H66:H67)</f>
        <v>810</v>
      </c>
      <c r="I68" s="117"/>
      <c r="J68" s="117"/>
      <c r="K68" s="117"/>
      <c r="L68" s="117"/>
      <c r="M68" s="117"/>
      <c r="N68" s="117"/>
      <c r="O68" s="117"/>
      <c r="P68" s="117"/>
      <c r="Q68" s="117"/>
    </row>
    <row r="69" spans="1:17" ht="18" customHeight="1" thickBot="1">
      <c r="A69" s="506" t="s">
        <v>89</v>
      </c>
      <c r="B69" s="507"/>
      <c r="C69" s="507"/>
      <c r="D69" s="507"/>
      <c r="E69" s="507"/>
      <c r="F69" s="507"/>
      <c r="G69" s="507"/>
      <c r="H69" s="507"/>
      <c r="I69" s="507"/>
      <c r="J69" s="507"/>
      <c r="K69" s="507"/>
      <c r="L69" s="507"/>
      <c r="M69" s="507"/>
      <c r="N69" s="489"/>
      <c r="O69" s="489"/>
      <c r="P69" s="489"/>
      <c r="Q69" s="507"/>
    </row>
    <row r="70" spans="1:17" ht="16.5" thickBot="1">
      <c r="A70" s="123" t="s">
        <v>90</v>
      </c>
      <c r="B70" s="124" t="s">
        <v>23</v>
      </c>
      <c r="C70" s="77">
        <v>3</v>
      </c>
      <c r="D70" s="77"/>
      <c r="E70" s="77"/>
      <c r="F70" s="77"/>
      <c r="G70" s="77">
        <v>3</v>
      </c>
      <c r="H70" s="125">
        <f>G70*30</f>
        <v>90</v>
      </c>
      <c r="I70" s="125">
        <f>J70+L70</f>
        <v>30</v>
      </c>
      <c r="J70" s="125">
        <v>15</v>
      </c>
      <c r="K70" s="125"/>
      <c r="L70" s="125">
        <v>15</v>
      </c>
      <c r="M70" s="126">
        <f>H70-I70</f>
        <v>60</v>
      </c>
      <c r="N70" s="144"/>
      <c r="O70" s="145"/>
      <c r="P70" s="146"/>
      <c r="Q70" s="147"/>
    </row>
    <row r="71" spans="1:17" ht="19.5" thickBot="1">
      <c r="A71" s="509" t="s">
        <v>91</v>
      </c>
      <c r="B71" s="510"/>
      <c r="C71" s="60"/>
      <c r="D71" s="61"/>
      <c r="E71" s="61"/>
      <c r="F71" s="61"/>
      <c r="G71" s="206">
        <f>SUM(G50,G64,G68,G70)</f>
        <v>90</v>
      </c>
      <c r="H71" s="61"/>
      <c r="I71" s="61"/>
      <c r="J71" s="61"/>
      <c r="K71" s="61"/>
      <c r="L71" s="61"/>
      <c r="M71" s="122"/>
      <c r="N71" s="70">
        <f>SUM(N50,N68,N70,N64)</f>
        <v>19.5</v>
      </c>
      <c r="O71" s="70">
        <f>SUM(O50,O68,O70,O64)</f>
        <v>18.5</v>
      </c>
      <c r="P71" s="70">
        <f>SUM(P50,P68,P70,P64)</f>
        <v>17</v>
      </c>
      <c r="Q71" s="70">
        <f>SUM(Q50,Q68,Q70,Q64)</f>
        <v>0</v>
      </c>
    </row>
    <row r="72" spans="1:17" ht="16.5" thickBot="1">
      <c r="A72" s="467"/>
      <c r="B72" s="468"/>
      <c r="C72" s="469"/>
      <c r="D72" s="469"/>
      <c r="E72" s="469"/>
      <c r="F72" s="470"/>
      <c r="G72" s="76"/>
      <c r="H72" s="77"/>
      <c r="I72" s="77"/>
      <c r="J72" s="77"/>
      <c r="K72" s="77"/>
      <c r="L72" s="77"/>
      <c r="M72" s="78"/>
      <c r="N72" s="227">
        <f>N71</f>
        <v>19.5</v>
      </c>
      <c r="O72" s="227">
        <f>O71</f>
        <v>18.5</v>
      </c>
      <c r="P72" s="227">
        <f>P71</f>
        <v>17</v>
      </c>
      <c r="Q72" s="228"/>
    </row>
    <row r="73" spans="1:17" ht="16.5" thickBot="1">
      <c r="A73" s="467"/>
      <c r="B73" s="468"/>
      <c r="C73" s="468"/>
      <c r="D73" s="468"/>
      <c r="E73" s="468"/>
      <c r="F73" s="471"/>
      <c r="G73" s="79"/>
      <c r="H73" s="75"/>
      <c r="I73" s="75"/>
      <c r="J73" s="75"/>
      <c r="K73" s="75"/>
      <c r="L73" s="75"/>
      <c r="M73" s="80"/>
      <c r="N73" s="75"/>
      <c r="O73" s="75"/>
      <c r="P73" s="118"/>
      <c r="Q73" s="142"/>
    </row>
    <row r="74" spans="1:17" ht="16.5" thickBot="1">
      <c r="A74" s="472" t="s">
        <v>92</v>
      </c>
      <c r="B74" s="473"/>
      <c r="C74" s="473"/>
      <c r="D74" s="473"/>
      <c r="E74" s="473"/>
      <c r="F74" s="473"/>
      <c r="G74" s="474"/>
      <c r="H74" s="474"/>
      <c r="I74" s="474"/>
      <c r="J74" s="474"/>
      <c r="K74" s="474"/>
      <c r="L74" s="474"/>
      <c r="M74" s="474"/>
      <c r="N74" s="95">
        <f>COUNTIF($C13:$C55,"=1")</f>
        <v>4</v>
      </c>
      <c r="O74" s="95">
        <f>COUNTIF($C13:$C55,"=2а")</f>
        <v>3</v>
      </c>
      <c r="P74" s="95">
        <f>COUNTIF($C13:$C55,"=2б")</f>
        <v>1</v>
      </c>
      <c r="Q74" s="143"/>
    </row>
    <row r="75" spans="1:17" ht="15.75">
      <c r="A75" s="472" t="s">
        <v>93</v>
      </c>
      <c r="B75" s="473"/>
      <c r="C75" s="473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2">
        <f>COUNTIF($D13:$D55,"=1")</f>
        <v>8</v>
      </c>
      <c r="O75" s="42">
        <f>COUNTIF($D13:$D55,"=2а")</f>
        <v>2</v>
      </c>
      <c r="P75" s="42">
        <f>COUNTIF($D13:$D55,"=2б")</f>
        <v>3</v>
      </c>
      <c r="Q75" s="37">
        <v>1</v>
      </c>
    </row>
    <row r="76" spans="1:17" ht="15.75">
      <c r="A76" s="472" t="s">
        <v>94</v>
      </c>
      <c r="B76" s="473"/>
      <c r="C76" s="473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38"/>
      <c r="O76" s="44"/>
      <c r="P76" s="119"/>
      <c r="Q76" s="37"/>
    </row>
    <row r="77" spans="1:17" ht="16.5" thickBot="1">
      <c r="A77" s="494" t="s">
        <v>95</v>
      </c>
      <c r="B77" s="495"/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52"/>
      <c r="O77" s="148"/>
      <c r="P77" s="149"/>
      <c r="Q77" s="150"/>
    </row>
    <row r="78" spans="1:17" ht="16.5" thickBot="1">
      <c r="A78" s="120"/>
      <c r="B78" s="496"/>
      <c r="C78" s="497"/>
      <c r="D78" s="497"/>
      <c r="E78" s="497"/>
      <c r="F78" s="497"/>
      <c r="G78" s="121"/>
      <c r="H78" s="121"/>
      <c r="I78" s="121"/>
      <c r="J78" s="121"/>
      <c r="K78" s="121"/>
      <c r="L78" s="121"/>
      <c r="M78" s="121"/>
      <c r="N78" s="500">
        <f>SUM(G23,G27,G30,G33,G49,G64)</f>
        <v>60</v>
      </c>
      <c r="O78" s="501"/>
      <c r="P78" s="502"/>
      <c r="Q78" s="188">
        <f>SUM(G68,G70)</f>
        <v>30</v>
      </c>
    </row>
    <row r="79" spans="1:17" ht="24" customHeight="1">
      <c r="A79" s="112"/>
      <c r="L79" s="112"/>
      <c r="M79" s="112"/>
      <c r="N79" s="112"/>
      <c r="O79" s="226"/>
      <c r="P79" s="226"/>
      <c r="Q79" s="226"/>
    </row>
    <row r="80" spans="1:17" ht="24" customHeight="1">
      <c r="A80" s="112"/>
      <c r="B80" s="233" t="s">
        <v>174</v>
      </c>
      <c r="C80" s="463"/>
      <c r="D80" s="463"/>
      <c r="E80" s="463"/>
      <c r="F80" s="463"/>
      <c r="G80" s="463"/>
      <c r="H80" s="203"/>
      <c r="I80" s="475" t="s">
        <v>175</v>
      </c>
      <c r="J80" s="475"/>
      <c r="K80" s="475"/>
      <c r="L80" s="112"/>
      <c r="M80" s="112"/>
      <c r="N80" s="112"/>
      <c r="O80" s="112"/>
      <c r="P80" s="112"/>
      <c r="Q80" s="112"/>
    </row>
    <row r="81" spans="1:17" ht="15.75">
      <c r="A81" s="112"/>
      <c r="B81" s="205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21.75" customHeight="1">
      <c r="A82" s="112"/>
      <c r="B82" s="204" t="s">
        <v>142</v>
      </c>
      <c r="C82" s="463"/>
      <c r="D82" s="464"/>
      <c r="E82" s="464"/>
      <c r="F82" s="464"/>
      <c r="G82" s="464"/>
      <c r="H82" s="113"/>
      <c r="I82" s="465" t="s">
        <v>143</v>
      </c>
      <c r="J82" s="466"/>
      <c r="K82" s="466"/>
      <c r="L82" s="466"/>
      <c r="M82" s="112"/>
      <c r="N82" s="112"/>
      <c r="O82" s="112"/>
      <c r="P82" s="112"/>
      <c r="Q82" s="112"/>
    </row>
    <row r="83" spans="1:17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3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</row>
  </sheetData>
  <sheetProtection/>
  <mergeCells count="56">
    <mergeCell ref="A71:B71"/>
    <mergeCell ref="A53:B53"/>
    <mergeCell ref="A54:B54"/>
    <mergeCell ref="A55:B55"/>
    <mergeCell ref="A68:B68"/>
    <mergeCell ref="A64:B64"/>
    <mergeCell ref="D5:D8"/>
    <mergeCell ref="A35:Q35"/>
    <mergeCell ref="A77:M77"/>
    <mergeCell ref="B78:F78"/>
    <mergeCell ref="A50:B50"/>
    <mergeCell ref="N78:P78"/>
    <mergeCell ref="A52:Q52"/>
    <mergeCell ref="A65:Q65"/>
    <mergeCell ref="A69:Q69"/>
    <mergeCell ref="A49:B49"/>
    <mergeCell ref="E5:F6"/>
    <mergeCell ref="A26:Q26"/>
    <mergeCell ref="H3:H8"/>
    <mergeCell ref="I3:L3"/>
    <mergeCell ref="I4:I8"/>
    <mergeCell ref="J4:L4"/>
    <mergeCell ref="A10:Q10"/>
    <mergeCell ref="L5:L8"/>
    <mergeCell ref="A25:B25"/>
    <mergeCell ref="C5:C8"/>
    <mergeCell ref="A76:M76"/>
    <mergeCell ref="A1:Q1"/>
    <mergeCell ref="M3:M8"/>
    <mergeCell ref="N3:P3"/>
    <mergeCell ref="H2:M2"/>
    <mergeCell ref="E7:E8"/>
    <mergeCell ref="F7:F8"/>
    <mergeCell ref="A2:A8"/>
    <mergeCell ref="B2:B8"/>
    <mergeCell ref="C2:F4"/>
    <mergeCell ref="A18:Q18"/>
    <mergeCell ref="N4:P5"/>
    <mergeCell ref="C82:G82"/>
    <mergeCell ref="I82:L82"/>
    <mergeCell ref="A72:F72"/>
    <mergeCell ref="A73:F73"/>
    <mergeCell ref="A74:M74"/>
    <mergeCell ref="A75:M75"/>
    <mergeCell ref="C80:G80"/>
    <mergeCell ref="I80:K80"/>
    <mergeCell ref="N7:P7"/>
    <mergeCell ref="N2:Q2"/>
    <mergeCell ref="A51:Q51"/>
    <mergeCell ref="Q4:Q5"/>
    <mergeCell ref="J5:J8"/>
    <mergeCell ref="K5:K8"/>
    <mergeCell ref="G2:G8"/>
    <mergeCell ref="A23:B23"/>
    <mergeCell ref="A11:Q11"/>
    <mergeCell ref="A12:Q12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3" r:id="rId1"/>
  <ignoredErrors>
    <ignoredError sqref="H30 M30 G40:G43 I40:M43 H40 H43" formula="1"/>
    <ignoredError sqref="H50:M5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70" zoomScaleNormal="77" zoomScaleSheetLayoutView="70" zoomScalePageLayoutView="0" workbookViewId="0" topLeftCell="A1">
      <selection activeCell="A2" sqref="A2:A8"/>
    </sheetView>
  </sheetViews>
  <sheetFormatPr defaultColWidth="9.00390625" defaultRowHeight="12.75"/>
  <cols>
    <col min="1" max="1" width="9.125" style="225" customWidth="1"/>
    <col min="2" max="2" width="80.37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7.25390625" style="225" hidden="1" customWidth="1"/>
    <col min="8" max="8" width="0" style="225" hidden="1" customWidth="1"/>
    <col min="9" max="12" width="9.125" style="225" customWidth="1"/>
    <col min="13" max="13" width="0" style="225" hidden="1" customWidth="1"/>
    <col min="14" max="14" width="16.375" style="225" customWidth="1"/>
    <col min="15" max="15" width="27.75390625" style="0" customWidth="1"/>
  </cols>
  <sheetData>
    <row r="1" spans="1:14" ht="18.75">
      <c r="A1" s="476" t="s">
        <v>196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5" ht="35.25" customHeight="1">
      <c r="A2" s="481" t="s">
        <v>40</v>
      </c>
      <c r="B2" s="444" t="s">
        <v>41</v>
      </c>
      <c r="C2" s="482" t="s">
        <v>164</v>
      </c>
      <c r="D2" s="482"/>
      <c r="E2" s="483"/>
      <c r="F2" s="483"/>
      <c r="G2" s="454" t="s">
        <v>42</v>
      </c>
      <c r="H2" s="444" t="s">
        <v>43</v>
      </c>
      <c r="I2" s="444"/>
      <c r="J2" s="444"/>
      <c r="K2" s="444"/>
      <c r="L2" s="444"/>
      <c r="M2" s="445"/>
      <c r="N2" s="236"/>
      <c r="O2" s="518" t="s">
        <v>191</v>
      </c>
    </row>
    <row r="3" spans="1:15" ht="15.75">
      <c r="A3" s="481"/>
      <c r="B3" s="444"/>
      <c r="C3" s="482"/>
      <c r="D3" s="482"/>
      <c r="E3" s="483"/>
      <c r="F3" s="483"/>
      <c r="G3" s="454"/>
      <c r="H3" s="454" t="s">
        <v>44</v>
      </c>
      <c r="I3" s="452" t="s">
        <v>45</v>
      </c>
      <c r="J3" s="452"/>
      <c r="K3" s="452"/>
      <c r="L3" s="452"/>
      <c r="M3" s="454" t="s">
        <v>46</v>
      </c>
      <c r="N3" s="236" t="s">
        <v>47</v>
      </c>
      <c r="O3" s="518"/>
    </row>
    <row r="4" spans="1:15" ht="12.75" customHeight="1">
      <c r="A4" s="481"/>
      <c r="B4" s="444"/>
      <c r="C4" s="482"/>
      <c r="D4" s="482"/>
      <c r="E4" s="483"/>
      <c r="F4" s="483"/>
      <c r="G4" s="454"/>
      <c r="H4" s="445"/>
      <c r="I4" s="454" t="s">
        <v>48</v>
      </c>
      <c r="J4" s="444" t="s">
        <v>49</v>
      </c>
      <c r="K4" s="445"/>
      <c r="L4" s="445"/>
      <c r="M4" s="445"/>
      <c r="N4" s="519" t="s">
        <v>162</v>
      </c>
      <c r="O4" s="518"/>
    </row>
    <row r="5" spans="1:15" ht="12.75">
      <c r="A5" s="481"/>
      <c r="B5" s="444"/>
      <c r="C5" s="454" t="s">
        <v>50</v>
      </c>
      <c r="D5" s="454" t="s">
        <v>51</v>
      </c>
      <c r="E5" s="484" t="s">
        <v>52</v>
      </c>
      <c r="F5" s="484"/>
      <c r="G5" s="454"/>
      <c r="H5" s="445"/>
      <c r="I5" s="453"/>
      <c r="J5" s="454" t="s">
        <v>53</v>
      </c>
      <c r="K5" s="454" t="s">
        <v>54</v>
      </c>
      <c r="L5" s="454" t="s">
        <v>55</v>
      </c>
      <c r="M5" s="445"/>
      <c r="N5" s="520"/>
      <c r="O5" s="518"/>
    </row>
    <row r="6" spans="1:15" ht="15.75">
      <c r="A6" s="481"/>
      <c r="B6" s="444"/>
      <c r="C6" s="454"/>
      <c r="D6" s="454"/>
      <c r="E6" s="484"/>
      <c r="F6" s="484"/>
      <c r="G6" s="454"/>
      <c r="H6" s="445"/>
      <c r="I6" s="453"/>
      <c r="J6" s="454"/>
      <c r="K6" s="454"/>
      <c r="L6" s="454"/>
      <c r="M6" s="445"/>
      <c r="N6" s="240">
        <v>1</v>
      </c>
      <c r="O6" s="518"/>
    </row>
    <row r="7" spans="1:15" ht="30.75" customHeight="1">
      <c r="A7" s="481"/>
      <c r="B7" s="444"/>
      <c r="C7" s="454"/>
      <c r="D7" s="454"/>
      <c r="E7" s="479" t="s">
        <v>56</v>
      </c>
      <c r="F7" s="480" t="s">
        <v>57</v>
      </c>
      <c r="G7" s="454"/>
      <c r="H7" s="445"/>
      <c r="I7" s="453"/>
      <c r="J7" s="454"/>
      <c r="K7" s="454"/>
      <c r="L7" s="454"/>
      <c r="M7" s="445"/>
      <c r="N7" s="236"/>
      <c r="O7" s="518"/>
    </row>
    <row r="8" spans="1:15" ht="38.25" customHeight="1">
      <c r="A8" s="481"/>
      <c r="B8" s="444"/>
      <c r="C8" s="454"/>
      <c r="D8" s="454"/>
      <c r="E8" s="479"/>
      <c r="F8" s="479"/>
      <c r="G8" s="454"/>
      <c r="H8" s="445"/>
      <c r="I8" s="453"/>
      <c r="J8" s="454"/>
      <c r="K8" s="454"/>
      <c r="L8" s="454"/>
      <c r="M8" s="445"/>
      <c r="N8" s="241">
        <v>15</v>
      </c>
      <c r="O8" s="518"/>
    </row>
    <row r="9" spans="1:15" s="254" customFormat="1" ht="41.25" thickBot="1">
      <c r="A9" s="243" t="s">
        <v>105</v>
      </c>
      <c r="B9" s="244" t="s">
        <v>72</v>
      </c>
      <c r="C9" s="245"/>
      <c r="D9" s="251">
        <v>1</v>
      </c>
      <c r="E9" s="246"/>
      <c r="F9" s="247"/>
      <c r="G9" s="248">
        <v>2.5</v>
      </c>
      <c r="H9" s="249">
        <f>G9*30</f>
        <v>75</v>
      </c>
      <c r="I9" s="250">
        <f>SUM(J9:L9)</f>
        <v>30</v>
      </c>
      <c r="J9" s="250"/>
      <c r="K9" s="250"/>
      <c r="L9" s="250">
        <v>30</v>
      </c>
      <c r="M9" s="252">
        <f>H9-I9</f>
        <v>45</v>
      </c>
      <c r="N9" s="285">
        <v>2</v>
      </c>
      <c r="O9" s="253"/>
    </row>
    <row r="10" spans="1:15" s="254" customFormat="1" ht="31.5" customHeight="1" thickBot="1">
      <c r="A10" s="255"/>
      <c r="B10" s="256" t="s">
        <v>78</v>
      </c>
      <c r="C10" s="257"/>
      <c r="D10" s="258" t="s">
        <v>167</v>
      </c>
      <c r="E10" s="258"/>
      <c r="F10" s="259"/>
      <c r="G10" s="260"/>
      <c r="H10" s="257"/>
      <c r="I10" s="261">
        <f>J10+K10+L10</f>
        <v>0</v>
      </c>
      <c r="J10" s="262"/>
      <c r="K10" s="262"/>
      <c r="L10" s="262"/>
      <c r="M10" s="263"/>
      <c r="N10" s="286" t="s">
        <v>79</v>
      </c>
      <c r="O10" s="253"/>
    </row>
    <row r="11" spans="1:15" s="270" customFormat="1" ht="40.5">
      <c r="A11" s="265" t="s">
        <v>97</v>
      </c>
      <c r="B11" s="287" t="s">
        <v>118</v>
      </c>
      <c r="C11" s="288"/>
      <c r="D11" s="267">
        <v>1</v>
      </c>
      <c r="E11" s="288"/>
      <c r="F11" s="288"/>
      <c r="G11" s="251">
        <v>2</v>
      </c>
      <c r="H11" s="267">
        <f>G11*30</f>
        <v>60</v>
      </c>
      <c r="I11" s="267">
        <f>SUM(J11:L11)</f>
        <v>20</v>
      </c>
      <c r="J11" s="267">
        <v>14</v>
      </c>
      <c r="K11" s="267"/>
      <c r="L11" s="267">
        <v>6</v>
      </c>
      <c r="M11" s="267">
        <f aca="true" t="shared" si="0" ref="M11:M20">H11-I11</f>
        <v>40</v>
      </c>
      <c r="N11" s="289">
        <v>1.5</v>
      </c>
      <c r="O11" s="253"/>
    </row>
    <row r="12" spans="1:15" s="270" customFormat="1" ht="40.5">
      <c r="A12" s="265" t="s">
        <v>100</v>
      </c>
      <c r="B12" s="290" t="s">
        <v>66</v>
      </c>
      <c r="C12" s="251">
        <v>1</v>
      </c>
      <c r="D12" s="251"/>
      <c r="E12" s="251"/>
      <c r="F12" s="250"/>
      <c r="G12" s="250">
        <v>1.5</v>
      </c>
      <c r="H12" s="251">
        <f>G12*30</f>
        <v>45</v>
      </c>
      <c r="I12" s="250">
        <v>15</v>
      </c>
      <c r="J12" s="251">
        <v>15</v>
      </c>
      <c r="K12" s="251"/>
      <c r="L12" s="251"/>
      <c r="M12" s="251">
        <f t="shared" si="0"/>
        <v>30</v>
      </c>
      <c r="N12" s="289">
        <v>1</v>
      </c>
      <c r="O12" s="253"/>
    </row>
    <row r="13" spans="1:15" s="270" customFormat="1" ht="40.5">
      <c r="A13" s="265" t="s">
        <v>101</v>
      </c>
      <c r="B13" s="290" t="s">
        <v>67</v>
      </c>
      <c r="C13" s="251"/>
      <c r="D13" s="251">
        <v>1</v>
      </c>
      <c r="E13" s="251"/>
      <c r="F13" s="291"/>
      <c r="G13" s="250">
        <v>1.5</v>
      </c>
      <c r="H13" s="251">
        <f>G13*30</f>
        <v>45</v>
      </c>
      <c r="I13" s="250">
        <v>15</v>
      </c>
      <c r="J13" s="251">
        <v>5</v>
      </c>
      <c r="K13" s="251"/>
      <c r="L13" s="251">
        <v>10</v>
      </c>
      <c r="M13" s="251">
        <f t="shared" si="0"/>
        <v>30</v>
      </c>
      <c r="N13" s="289">
        <v>1</v>
      </c>
      <c r="O13" s="253"/>
    </row>
    <row r="14" spans="1:15" s="299" customFormat="1" ht="21" thickBot="1">
      <c r="A14" s="292" t="s">
        <v>99</v>
      </c>
      <c r="B14" s="293" t="s">
        <v>63</v>
      </c>
      <c r="C14" s="294"/>
      <c r="D14" s="294">
        <v>1</v>
      </c>
      <c r="E14" s="294"/>
      <c r="F14" s="295"/>
      <c r="G14" s="296">
        <v>3</v>
      </c>
      <c r="H14" s="297">
        <f>G14*30</f>
        <v>90</v>
      </c>
      <c r="I14" s="297">
        <f>SUM(J14:L14)</f>
        <v>30</v>
      </c>
      <c r="J14" s="297">
        <v>15</v>
      </c>
      <c r="K14" s="297"/>
      <c r="L14" s="297">
        <v>15</v>
      </c>
      <c r="M14" s="297">
        <f t="shared" si="0"/>
        <v>60</v>
      </c>
      <c r="N14" s="298">
        <v>2</v>
      </c>
      <c r="O14" s="253"/>
    </row>
    <row r="15" spans="1:15" s="274" customFormat="1" ht="40.5">
      <c r="A15" s="271" t="s">
        <v>157</v>
      </c>
      <c r="B15" s="275" t="s">
        <v>120</v>
      </c>
      <c r="C15" s="272">
        <v>1</v>
      </c>
      <c r="D15" s="272"/>
      <c r="E15" s="272"/>
      <c r="F15" s="272"/>
      <c r="G15" s="272">
        <f aca="true" t="shared" si="1" ref="G15:G20">H15/30</f>
        <v>2.5</v>
      </c>
      <c r="H15" s="272">
        <v>75</v>
      </c>
      <c r="I15" s="272">
        <f>SUMPRODUCT(N15:N15,$N$8:$N$8)</f>
        <v>30</v>
      </c>
      <c r="J15" s="272">
        <v>15</v>
      </c>
      <c r="K15" s="272">
        <v>15</v>
      </c>
      <c r="L15" s="272"/>
      <c r="M15" s="272">
        <f t="shared" si="0"/>
        <v>45</v>
      </c>
      <c r="N15" s="300">
        <v>2</v>
      </c>
      <c r="O15" s="273"/>
    </row>
    <row r="16" spans="1:15" s="274" customFormat="1" ht="20.25">
      <c r="A16" s="271" t="s">
        <v>108</v>
      </c>
      <c r="B16" s="275" t="s">
        <v>122</v>
      </c>
      <c r="C16" s="272">
        <v>1</v>
      </c>
      <c r="D16" s="272"/>
      <c r="E16" s="272"/>
      <c r="F16" s="272"/>
      <c r="G16" s="272">
        <f t="shared" si="1"/>
        <v>3</v>
      </c>
      <c r="H16" s="272">
        <v>90</v>
      </c>
      <c r="I16" s="272">
        <f>SUMPRODUCT(N16:N16,$N$8:$N$8)</f>
        <v>30</v>
      </c>
      <c r="J16" s="272">
        <v>15</v>
      </c>
      <c r="K16" s="272">
        <v>15</v>
      </c>
      <c r="L16" s="272"/>
      <c r="M16" s="272">
        <f t="shared" si="0"/>
        <v>60</v>
      </c>
      <c r="N16" s="300">
        <v>2</v>
      </c>
      <c r="O16" s="273"/>
    </row>
    <row r="17" spans="1:15" s="274" customFormat="1" ht="40.5">
      <c r="A17" s="271" t="s">
        <v>159</v>
      </c>
      <c r="B17" s="275" t="s">
        <v>178</v>
      </c>
      <c r="C17" s="272"/>
      <c r="D17" s="272">
        <v>1</v>
      </c>
      <c r="E17" s="272"/>
      <c r="F17" s="272"/>
      <c r="G17" s="272">
        <f t="shared" si="1"/>
        <v>3</v>
      </c>
      <c r="H17" s="272">
        <v>90</v>
      </c>
      <c r="I17" s="272">
        <f>SUMPRODUCT(N17:N17,$N$8:$N$8)</f>
        <v>30</v>
      </c>
      <c r="J17" s="272">
        <v>15</v>
      </c>
      <c r="K17" s="272">
        <v>15</v>
      </c>
      <c r="L17" s="272"/>
      <c r="M17" s="272">
        <f t="shared" si="0"/>
        <v>60</v>
      </c>
      <c r="N17" s="300">
        <v>2</v>
      </c>
      <c r="O17" s="273"/>
    </row>
    <row r="18" spans="1:15" s="274" customFormat="1" ht="40.5">
      <c r="A18" s="271" t="s">
        <v>146</v>
      </c>
      <c r="B18" s="275" t="s">
        <v>126</v>
      </c>
      <c r="C18" s="272"/>
      <c r="D18" s="272">
        <v>1</v>
      </c>
      <c r="E18" s="272"/>
      <c r="F18" s="272"/>
      <c r="G18" s="272">
        <f t="shared" si="1"/>
        <v>2</v>
      </c>
      <c r="H18" s="272">
        <v>60</v>
      </c>
      <c r="I18" s="272">
        <f>SUMPRODUCT(N18:N18,$N$8:$N$8)</f>
        <v>30</v>
      </c>
      <c r="J18" s="272">
        <v>15</v>
      </c>
      <c r="K18" s="272">
        <v>15</v>
      </c>
      <c r="L18" s="272"/>
      <c r="M18" s="272">
        <f t="shared" si="0"/>
        <v>30</v>
      </c>
      <c r="N18" s="300">
        <v>2</v>
      </c>
      <c r="O18" s="273"/>
    </row>
    <row r="19" spans="1:15" s="274" customFormat="1" ht="20.25">
      <c r="A19" s="271" t="s">
        <v>124</v>
      </c>
      <c r="B19" s="275" t="s">
        <v>128</v>
      </c>
      <c r="C19" s="272">
        <v>1</v>
      </c>
      <c r="D19" s="272"/>
      <c r="E19" s="272"/>
      <c r="F19" s="272"/>
      <c r="G19" s="272">
        <f t="shared" si="1"/>
        <v>3</v>
      </c>
      <c r="H19" s="272">
        <v>90</v>
      </c>
      <c r="I19" s="272">
        <f>SUMPRODUCT(N19:N19,$N$8:$N$8)</f>
        <v>30</v>
      </c>
      <c r="J19" s="272">
        <v>15</v>
      </c>
      <c r="K19" s="272">
        <v>15</v>
      </c>
      <c r="L19" s="272"/>
      <c r="M19" s="272">
        <f t="shared" si="0"/>
        <v>60</v>
      </c>
      <c r="N19" s="300">
        <v>2</v>
      </c>
      <c r="O19" s="273"/>
    </row>
    <row r="20" spans="1:15" s="309" customFormat="1" ht="40.5">
      <c r="A20" s="301" t="s">
        <v>132</v>
      </c>
      <c r="B20" s="302" t="s">
        <v>190</v>
      </c>
      <c r="C20" s="303"/>
      <c r="D20" s="303">
        <v>1</v>
      </c>
      <c r="E20" s="303"/>
      <c r="F20" s="304"/>
      <c r="G20" s="305">
        <f t="shared" si="1"/>
        <v>3</v>
      </c>
      <c r="H20" s="303">
        <v>90</v>
      </c>
      <c r="I20" s="306">
        <v>30</v>
      </c>
      <c r="J20" s="305">
        <v>15</v>
      </c>
      <c r="K20" s="305"/>
      <c r="L20" s="305">
        <v>15</v>
      </c>
      <c r="M20" s="306">
        <f t="shared" si="0"/>
        <v>60</v>
      </c>
      <c r="N20" s="307">
        <v>2</v>
      </c>
      <c r="O20" s="308"/>
    </row>
    <row r="21" spans="1:14" s="309" customFormat="1" ht="21" thickBot="1">
      <c r="A21" s="521" t="s">
        <v>189</v>
      </c>
      <c r="B21" s="522"/>
      <c r="C21" s="522"/>
      <c r="D21" s="522"/>
      <c r="E21" s="522"/>
      <c r="F21" s="522"/>
      <c r="G21" s="523"/>
      <c r="H21" s="523"/>
      <c r="I21" s="523"/>
      <c r="J21" s="523"/>
      <c r="K21" s="523"/>
      <c r="L21" s="523"/>
      <c r="M21" s="523"/>
      <c r="N21" s="310">
        <f>SUM(N9:N20)</f>
        <v>19.5</v>
      </c>
    </row>
    <row r="22" spans="1:14" s="254" customFormat="1" ht="21" thickBot="1">
      <c r="A22" s="521" t="s">
        <v>92</v>
      </c>
      <c r="B22" s="522"/>
      <c r="C22" s="522"/>
      <c r="D22" s="522"/>
      <c r="E22" s="522"/>
      <c r="F22" s="522"/>
      <c r="G22" s="523"/>
      <c r="H22" s="523"/>
      <c r="I22" s="523"/>
      <c r="J22" s="523"/>
      <c r="K22" s="523"/>
      <c r="L22" s="523"/>
      <c r="M22" s="523"/>
      <c r="N22" s="257">
        <f>COUNTIF($C9:$C19,"=1")</f>
        <v>4</v>
      </c>
    </row>
    <row r="23" spans="1:14" s="254" customFormat="1" ht="20.25">
      <c r="A23" s="521" t="s">
        <v>93</v>
      </c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251">
        <f>COUNTIF($D9:$D19,"=1")</f>
        <v>6</v>
      </c>
    </row>
    <row r="24" spans="1:14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</row>
    <row r="25" spans="1:13" ht="12.7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</sheetData>
  <sheetProtection/>
  <mergeCells count="24">
    <mergeCell ref="G2:G8"/>
    <mergeCell ref="N4:N5"/>
    <mergeCell ref="E5:F6"/>
    <mergeCell ref="A22:M22"/>
    <mergeCell ref="A23:M23"/>
    <mergeCell ref="A21:M21"/>
    <mergeCell ref="A1:N1"/>
    <mergeCell ref="M3:M8"/>
    <mergeCell ref="H2:M2"/>
    <mergeCell ref="E7:E8"/>
    <mergeCell ref="F7:F8"/>
    <mergeCell ref="A2:A8"/>
    <mergeCell ref="B2:B8"/>
    <mergeCell ref="C2:F4"/>
    <mergeCell ref="C5:C8"/>
    <mergeCell ref="D5:D8"/>
    <mergeCell ref="O2:O8"/>
    <mergeCell ref="H3:H8"/>
    <mergeCell ref="I3:L3"/>
    <mergeCell ref="I4:I8"/>
    <mergeCell ref="J4:L4"/>
    <mergeCell ref="L5:L8"/>
    <mergeCell ref="J5:J8"/>
    <mergeCell ref="K5:K8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70" zoomScaleNormal="77" zoomScaleSheetLayoutView="70" zoomScalePageLayoutView="0" workbookViewId="0" topLeftCell="A1">
      <selection activeCell="A1" sqref="A1:N1"/>
    </sheetView>
  </sheetViews>
  <sheetFormatPr defaultColWidth="9.00390625" defaultRowHeight="12.75"/>
  <cols>
    <col min="1" max="1" width="9.125" style="225" customWidth="1"/>
    <col min="2" max="2" width="80.37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7.25390625" style="225" customWidth="1"/>
    <col min="8" max="13" width="9.125" style="225" customWidth="1"/>
    <col min="14" max="14" width="12.875" style="225" customWidth="1"/>
    <col min="15" max="15" width="30.375" style="0" customWidth="1"/>
  </cols>
  <sheetData>
    <row r="1" spans="1:14" ht="18.75">
      <c r="A1" s="476" t="s">
        <v>197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5" ht="35.25" customHeight="1">
      <c r="A2" s="481" t="s">
        <v>40</v>
      </c>
      <c r="B2" s="444" t="s">
        <v>41</v>
      </c>
      <c r="C2" s="482" t="s">
        <v>164</v>
      </c>
      <c r="D2" s="482"/>
      <c r="E2" s="483"/>
      <c r="F2" s="483"/>
      <c r="G2" s="454" t="s">
        <v>42</v>
      </c>
      <c r="H2" s="444" t="s">
        <v>43</v>
      </c>
      <c r="I2" s="444"/>
      <c r="J2" s="444"/>
      <c r="K2" s="444"/>
      <c r="L2" s="444"/>
      <c r="M2" s="445"/>
      <c r="N2" s="447"/>
      <c r="O2" s="524" t="s">
        <v>191</v>
      </c>
    </row>
    <row r="3" spans="1:15" ht="15.75">
      <c r="A3" s="481"/>
      <c r="B3" s="444"/>
      <c r="C3" s="482"/>
      <c r="D3" s="482"/>
      <c r="E3" s="483"/>
      <c r="F3" s="483"/>
      <c r="G3" s="454"/>
      <c r="H3" s="454" t="s">
        <v>44</v>
      </c>
      <c r="I3" s="452" t="s">
        <v>45</v>
      </c>
      <c r="J3" s="452"/>
      <c r="K3" s="452"/>
      <c r="L3" s="452"/>
      <c r="M3" s="454" t="s">
        <v>46</v>
      </c>
      <c r="N3" s="445"/>
      <c r="O3" s="524"/>
    </row>
    <row r="4" spans="1:15" ht="12.75" customHeight="1">
      <c r="A4" s="481"/>
      <c r="B4" s="444"/>
      <c r="C4" s="482"/>
      <c r="D4" s="482"/>
      <c r="E4" s="483"/>
      <c r="F4" s="483"/>
      <c r="G4" s="454"/>
      <c r="H4" s="445"/>
      <c r="I4" s="454" t="s">
        <v>48</v>
      </c>
      <c r="J4" s="444" t="s">
        <v>49</v>
      </c>
      <c r="K4" s="445"/>
      <c r="L4" s="445"/>
      <c r="M4" s="445"/>
      <c r="N4" s="453"/>
      <c r="O4" s="524"/>
    </row>
    <row r="5" spans="1:15" ht="12.75">
      <c r="A5" s="481"/>
      <c r="B5" s="444"/>
      <c r="C5" s="454" t="s">
        <v>50</v>
      </c>
      <c r="D5" s="454" t="s">
        <v>51</v>
      </c>
      <c r="E5" s="484" t="s">
        <v>52</v>
      </c>
      <c r="F5" s="484"/>
      <c r="G5" s="454"/>
      <c r="H5" s="445"/>
      <c r="I5" s="453"/>
      <c r="J5" s="454" t="s">
        <v>53</v>
      </c>
      <c r="K5" s="454" t="s">
        <v>54</v>
      </c>
      <c r="L5" s="454" t="s">
        <v>55</v>
      </c>
      <c r="M5" s="445"/>
      <c r="N5" s="453"/>
      <c r="O5" s="524"/>
    </row>
    <row r="6" spans="1:15" ht="15.75">
      <c r="A6" s="481"/>
      <c r="B6" s="444"/>
      <c r="C6" s="454"/>
      <c r="D6" s="454"/>
      <c r="E6" s="484"/>
      <c r="F6" s="484"/>
      <c r="G6" s="454"/>
      <c r="H6" s="445"/>
      <c r="I6" s="453"/>
      <c r="J6" s="454"/>
      <c r="K6" s="454"/>
      <c r="L6" s="454"/>
      <c r="M6" s="445"/>
      <c r="N6" s="31" t="s">
        <v>165</v>
      </c>
      <c r="O6" s="524"/>
    </row>
    <row r="7" spans="1:15" ht="30.75" customHeight="1">
      <c r="A7" s="481"/>
      <c r="B7" s="444"/>
      <c r="C7" s="454"/>
      <c r="D7" s="454"/>
      <c r="E7" s="479" t="s">
        <v>56</v>
      </c>
      <c r="F7" s="480" t="s">
        <v>57</v>
      </c>
      <c r="G7" s="454"/>
      <c r="H7" s="445"/>
      <c r="I7" s="453"/>
      <c r="J7" s="454"/>
      <c r="K7" s="454"/>
      <c r="L7" s="454"/>
      <c r="M7" s="445"/>
      <c r="N7" s="445"/>
      <c r="O7" s="524"/>
    </row>
    <row r="8" spans="1:15" ht="38.25" customHeight="1">
      <c r="A8" s="481"/>
      <c r="B8" s="444"/>
      <c r="C8" s="454"/>
      <c r="D8" s="454"/>
      <c r="E8" s="479"/>
      <c r="F8" s="479"/>
      <c r="G8" s="454"/>
      <c r="H8" s="445"/>
      <c r="I8" s="453"/>
      <c r="J8" s="454"/>
      <c r="K8" s="454"/>
      <c r="L8" s="454"/>
      <c r="M8" s="445"/>
      <c r="N8" s="311">
        <v>9</v>
      </c>
      <c r="O8" s="524"/>
    </row>
    <row r="9" spans="1:15" s="254" customFormat="1" ht="41.25" thickBot="1">
      <c r="A9" s="243" t="s">
        <v>106</v>
      </c>
      <c r="B9" s="244" t="s">
        <v>72</v>
      </c>
      <c r="C9" s="245"/>
      <c r="D9" s="246"/>
      <c r="E9" s="246"/>
      <c r="F9" s="247"/>
      <c r="G9" s="248">
        <v>2</v>
      </c>
      <c r="H9" s="249">
        <f>G9*30</f>
        <v>60</v>
      </c>
      <c r="I9" s="250">
        <f>SUM(J9:L9)</f>
        <v>20</v>
      </c>
      <c r="J9" s="251"/>
      <c r="K9" s="251"/>
      <c r="L9" s="251">
        <v>20</v>
      </c>
      <c r="M9" s="252">
        <f>H9-I9</f>
        <v>40</v>
      </c>
      <c r="N9" s="251">
        <v>2</v>
      </c>
      <c r="O9" s="253"/>
    </row>
    <row r="10" spans="1:15" s="254" customFormat="1" ht="41.25" thickBot="1">
      <c r="A10" s="255"/>
      <c r="B10" s="256" t="s">
        <v>78</v>
      </c>
      <c r="C10" s="257"/>
      <c r="D10" s="258" t="s">
        <v>167</v>
      </c>
      <c r="E10" s="258"/>
      <c r="F10" s="259"/>
      <c r="G10" s="260"/>
      <c r="H10" s="257"/>
      <c r="I10" s="261">
        <f>J10+K10+L10</f>
        <v>0</v>
      </c>
      <c r="J10" s="262"/>
      <c r="K10" s="262"/>
      <c r="L10" s="262"/>
      <c r="M10" s="263"/>
      <c r="N10" s="264" t="s">
        <v>79</v>
      </c>
      <c r="O10" s="253"/>
    </row>
    <row r="11" spans="1:15" s="270" customFormat="1" ht="40.5">
      <c r="A11" s="265" t="s">
        <v>98</v>
      </c>
      <c r="B11" s="266" t="s">
        <v>61</v>
      </c>
      <c r="C11" s="267"/>
      <c r="D11" s="251" t="s">
        <v>165</v>
      </c>
      <c r="E11" s="246"/>
      <c r="F11" s="268"/>
      <c r="G11" s="251">
        <v>1</v>
      </c>
      <c r="H11" s="267">
        <f>G11*30</f>
        <v>30</v>
      </c>
      <c r="I11" s="267">
        <f>SUM(J11:L11)</f>
        <v>14</v>
      </c>
      <c r="J11" s="267">
        <v>10</v>
      </c>
      <c r="K11" s="267"/>
      <c r="L11" s="267">
        <v>4</v>
      </c>
      <c r="M11" s="267">
        <f aca="true" t="shared" si="0" ref="M11:M16">H11-I11</f>
        <v>16</v>
      </c>
      <c r="N11" s="269">
        <v>1.5</v>
      </c>
      <c r="O11" s="253"/>
    </row>
    <row r="12" spans="1:15" s="254" customFormat="1" ht="40.5">
      <c r="A12" s="312" t="s">
        <v>158</v>
      </c>
      <c r="B12" s="313" t="s">
        <v>127</v>
      </c>
      <c r="C12" s="267" t="s">
        <v>165</v>
      </c>
      <c r="D12" s="314"/>
      <c r="E12" s="314"/>
      <c r="F12" s="314"/>
      <c r="G12" s="314">
        <f>H12/30</f>
        <v>2.5</v>
      </c>
      <c r="H12" s="267">
        <v>75</v>
      </c>
      <c r="I12" s="267">
        <v>30</v>
      </c>
      <c r="J12" s="267">
        <v>20</v>
      </c>
      <c r="K12" s="267">
        <v>10</v>
      </c>
      <c r="L12" s="314"/>
      <c r="M12" s="314">
        <f t="shared" si="0"/>
        <v>45</v>
      </c>
      <c r="N12" s="314">
        <v>3</v>
      </c>
      <c r="O12" s="253"/>
    </row>
    <row r="13" spans="1:15" s="254" customFormat="1" ht="40.5">
      <c r="A13" s="312" t="s">
        <v>160</v>
      </c>
      <c r="B13" s="287" t="s">
        <v>178</v>
      </c>
      <c r="C13" s="267" t="s">
        <v>165</v>
      </c>
      <c r="D13" s="267"/>
      <c r="E13" s="267"/>
      <c r="F13" s="267"/>
      <c r="G13" s="267">
        <f>H13/30</f>
        <v>3</v>
      </c>
      <c r="H13" s="267">
        <v>90</v>
      </c>
      <c r="I13" s="267">
        <v>30</v>
      </c>
      <c r="J13" s="267">
        <v>20</v>
      </c>
      <c r="K13" s="267">
        <v>10</v>
      </c>
      <c r="L13" s="315"/>
      <c r="M13" s="267">
        <f t="shared" si="0"/>
        <v>60</v>
      </c>
      <c r="N13" s="267">
        <v>3</v>
      </c>
      <c r="O13" s="253"/>
    </row>
    <row r="14" spans="1:15" s="254" customFormat="1" ht="40.5">
      <c r="A14" s="312" t="s">
        <v>147</v>
      </c>
      <c r="B14" s="316" t="s">
        <v>152</v>
      </c>
      <c r="C14" s="267" t="s">
        <v>165</v>
      </c>
      <c r="D14" s="267"/>
      <c r="E14" s="267"/>
      <c r="F14" s="267"/>
      <c r="G14" s="267">
        <f>H14/30</f>
        <v>2.5</v>
      </c>
      <c r="H14" s="267">
        <v>75</v>
      </c>
      <c r="I14" s="267">
        <v>30</v>
      </c>
      <c r="J14" s="267">
        <v>20</v>
      </c>
      <c r="K14" s="267">
        <v>10</v>
      </c>
      <c r="L14" s="315"/>
      <c r="M14" s="267">
        <f t="shared" si="0"/>
        <v>45</v>
      </c>
      <c r="N14" s="267">
        <v>3</v>
      </c>
      <c r="O14" s="253"/>
    </row>
    <row r="15" spans="1:15" s="254" customFormat="1" ht="40.5">
      <c r="A15" s="317" t="s">
        <v>133</v>
      </c>
      <c r="B15" s="287" t="s">
        <v>192</v>
      </c>
      <c r="C15" s="267"/>
      <c r="D15" s="267" t="s">
        <v>165</v>
      </c>
      <c r="E15" s="267"/>
      <c r="F15" s="267"/>
      <c r="G15" s="250">
        <f>H15/30</f>
        <v>3</v>
      </c>
      <c r="H15" s="267">
        <v>90</v>
      </c>
      <c r="I15" s="267">
        <v>30</v>
      </c>
      <c r="J15" s="267">
        <v>20</v>
      </c>
      <c r="K15" s="267">
        <v>10</v>
      </c>
      <c r="L15" s="267"/>
      <c r="M15" s="267">
        <f t="shared" si="0"/>
        <v>60</v>
      </c>
      <c r="N15" s="267">
        <v>3</v>
      </c>
      <c r="O15" s="253"/>
    </row>
    <row r="16" spans="1:15" s="254" customFormat="1" ht="40.5">
      <c r="A16" s="317" t="s">
        <v>135</v>
      </c>
      <c r="B16" s="287" t="s">
        <v>193</v>
      </c>
      <c r="C16" s="267"/>
      <c r="D16" s="267" t="s">
        <v>165</v>
      </c>
      <c r="E16" s="267"/>
      <c r="F16" s="267"/>
      <c r="G16" s="250">
        <f>H16/30</f>
        <v>3</v>
      </c>
      <c r="H16" s="267">
        <v>90</v>
      </c>
      <c r="I16" s="267">
        <v>30</v>
      </c>
      <c r="J16" s="267">
        <v>20</v>
      </c>
      <c r="K16" s="267">
        <v>10</v>
      </c>
      <c r="L16" s="267"/>
      <c r="M16" s="267">
        <f t="shared" si="0"/>
        <v>60</v>
      </c>
      <c r="N16" s="267">
        <v>3</v>
      </c>
      <c r="O16" s="253"/>
    </row>
    <row r="17" spans="1:14" s="254" customFormat="1" ht="21" thickBot="1">
      <c r="A17" s="521" t="s">
        <v>189</v>
      </c>
      <c r="B17" s="522"/>
      <c r="C17" s="522"/>
      <c r="D17" s="522"/>
      <c r="E17" s="522"/>
      <c r="F17" s="522"/>
      <c r="G17" s="523"/>
      <c r="H17" s="523"/>
      <c r="I17" s="523"/>
      <c r="J17" s="523"/>
      <c r="K17" s="523"/>
      <c r="L17" s="523"/>
      <c r="M17" s="523"/>
      <c r="N17" s="318">
        <f>SUM(N9:N16)</f>
        <v>18.5</v>
      </c>
    </row>
    <row r="18" spans="1:14" s="254" customFormat="1" ht="21" thickBot="1">
      <c r="A18" s="521" t="s">
        <v>92</v>
      </c>
      <c r="B18" s="522"/>
      <c r="C18" s="522"/>
      <c r="D18" s="522"/>
      <c r="E18" s="522"/>
      <c r="F18" s="522"/>
      <c r="G18" s="523"/>
      <c r="H18" s="523"/>
      <c r="I18" s="523"/>
      <c r="J18" s="523"/>
      <c r="K18" s="523"/>
      <c r="L18" s="523"/>
      <c r="M18" s="523"/>
      <c r="N18" s="257">
        <f>COUNTIF($C9:$C14,"=2а")</f>
        <v>3</v>
      </c>
    </row>
    <row r="19" spans="1:14" s="254" customFormat="1" ht="20.25">
      <c r="A19" s="521" t="s">
        <v>93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251">
        <f>COUNTIF($D9:$D14,"=2а")</f>
        <v>1</v>
      </c>
    </row>
    <row r="20" spans="1:14" ht="12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</row>
    <row r="21" spans="1:13" ht="12.75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</sheetData>
  <sheetProtection/>
  <mergeCells count="24">
    <mergeCell ref="A1:N1"/>
    <mergeCell ref="M3:M8"/>
    <mergeCell ref="H2:M2"/>
    <mergeCell ref="E7:E8"/>
    <mergeCell ref="F7:F8"/>
    <mergeCell ref="A2:A8"/>
    <mergeCell ref="D5:D8"/>
    <mergeCell ref="E5:F6"/>
    <mergeCell ref="H3:H8"/>
    <mergeCell ref="A18:M18"/>
    <mergeCell ref="A19:M19"/>
    <mergeCell ref="J5:J8"/>
    <mergeCell ref="L5:L8"/>
    <mergeCell ref="C5:C8"/>
    <mergeCell ref="I3:L3"/>
    <mergeCell ref="I4:I8"/>
    <mergeCell ref="J4:L4"/>
    <mergeCell ref="K5:K8"/>
    <mergeCell ref="G2:G8"/>
    <mergeCell ref="A17:M17"/>
    <mergeCell ref="O2:O8"/>
    <mergeCell ref="B2:B8"/>
    <mergeCell ref="C2:F4"/>
    <mergeCell ref="N4:N5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view="pageBreakPreview" zoomScale="70" zoomScaleNormal="77" zoomScaleSheetLayoutView="70" zoomScalePageLayoutView="0" workbookViewId="0" topLeftCell="A1">
      <selection activeCell="B9" sqref="B9"/>
    </sheetView>
  </sheetViews>
  <sheetFormatPr defaultColWidth="9.00390625" defaultRowHeight="12.75"/>
  <cols>
    <col min="1" max="1" width="9.125" style="225" customWidth="1"/>
    <col min="2" max="2" width="80.37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7.25390625" style="225" hidden="1" customWidth="1"/>
    <col min="8" max="8" width="0" style="225" hidden="1" customWidth="1"/>
    <col min="9" max="12" width="9.125" style="225" customWidth="1"/>
    <col min="13" max="13" width="0" style="225" hidden="1" customWidth="1"/>
    <col min="14" max="14" width="9.125" style="225" customWidth="1"/>
    <col min="15" max="15" width="31.625" style="0" customWidth="1"/>
  </cols>
  <sheetData>
    <row r="1" spans="1:14" ht="18.75">
      <c r="A1" s="476" t="s">
        <v>198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</row>
    <row r="2" spans="1:15" ht="35.25" customHeight="1">
      <c r="A2" s="481" t="s">
        <v>40</v>
      </c>
      <c r="B2" s="444" t="s">
        <v>41</v>
      </c>
      <c r="C2" s="482" t="s">
        <v>164</v>
      </c>
      <c r="D2" s="482"/>
      <c r="E2" s="483"/>
      <c r="F2" s="483"/>
      <c r="G2" s="454" t="s">
        <v>42</v>
      </c>
      <c r="H2" s="444" t="s">
        <v>43</v>
      </c>
      <c r="I2" s="444"/>
      <c r="J2" s="444"/>
      <c r="K2" s="444"/>
      <c r="L2" s="444"/>
      <c r="M2" s="445"/>
      <c r="N2" s="447"/>
      <c r="O2" s="524" t="s">
        <v>191</v>
      </c>
    </row>
    <row r="3" spans="1:15" ht="15.75">
      <c r="A3" s="481"/>
      <c r="B3" s="444"/>
      <c r="C3" s="482"/>
      <c r="D3" s="482"/>
      <c r="E3" s="483"/>
      <c r="F3" s="483"/>
      <c r="G3" s="454"/>
      <c r="H3" s="454" t="s">
        <v>44</v>
      </c>
      <c r="I3" s="452" t="s">
        <v>45</v>
      </c>
      <c r="J3" s="452"/>
      <c r="K3" s="452"/>
      <c r="L3" s="452"/>
      <c r="M3" s="454" t="s">
        <v>46</v>
      </c>
      <c r="N3" s="242"/>
      <c r="O3" s="524"/>
    </row>
    <row r="4" spans="1:15" ht="12.75" customHeight="1">
      <c r="A4" s="481"/>
      <c r="B4" s="444"/>
      <c r="C4" s="482"/>
      <c r="D4" s="482"/>
      <c r="E4" s="483"/>
      <c r="F4" s="483"/>
      <c r="G4" s="454"/>
      <c r="H4" s="445"/>
      <c r="I4" s="454" t="s">
        <v>48</v>
      </c>
      <c r="J4" s="444" t="s">
        <v>49</v>
      </c>
      <c r="K4" s="445"/>
      <c r="L4" s="445"/>
      <c r="M4" s="445"/>
      <c r="N4" s="520"/>
      <c r="O4" s="524"/>
    </row>
    <row r="5" spans="1:15" ht="12.75">
      <c r="A5" s="481"/>
      <c r="B5" s="444"/>
      <c r="C5" s="454" t="s">
        <v>50</v>
      </c>
      <c r="D5" s="454" t="s">
        <v>51</v>
      </c>
      <c r="E5" s="484" t="s">
        <v>52</v>
      </c>
      <c r="F5" s="484"/>
      <c r="G5" s="454"/>
      <c r="H5" s="445"/>
      <c r="I5" s="453"/>
      <c r="J5" s="454" t="s">
        <v>53</v>
      </c>
      <c r="K5" s="454" t="s">
        <v>54</v>
      </c>
      <c r="L5" s="454" t="s">
        <v>55</v>
      </c>
      <c r="M5" s="445"/>
      <c r="N5" s="520"/>
      <c r="O5" s="524"/>
    </row>
    <row r="6" spans="1:15" ht="15.75">
      <c r="A6" s="481"/>
      <c r="B6" s="444"/>
      <c r="C6" s="454"/>
      <c r="D6" s="454"/>
      <c r="E6" s="484"/>
      <c r="F6" s="484"/>
      <c r="G6" s="454"/>
      <c r="H6" s="445"/>
      <c r="I6" s="453"/>
      <c r="J6" s="454"/>
      <c r="K6" s="454"/>
      <c r="L6" s="454"/>
      <c r="M6" s="445"/>
      <c r="N6" s="240" t="s">
        <v>166</v>
      </c>
      <c r="O6" s="524"/>
    </row>
    <row r="7" spans="1:15" ht="30.75" customHeight="1">
      <c r="A7" s="481"/>
      <c r="B7" s="444"/>
      <c r="C7" s="454"/>
      <c r="D7" s="454"/>
      <c r="E7" s="479" t="s">
        <v>56</v>
      </c>
      <c r="F7" s="480" t="s">
        <v>57</v>
      </c>
      <c r="G7" s="454"/>
      <c r="H7" s="445"/>
      <c r="I7" s="453"/>
      <c r="J7" s="454"/>
      <c r="K7" s="454"/>
      <c r="L7" s="454"/>
      <c r="M7" s="445"/>
      <c r="N7" s="242"/>
      <c r="O7" s="524"/>
    </row>
    <row r="8" spans="1:15" ht="38.25" customHeight="1">
      <c r="A8" s="481"/>
      <c r="B8" s="444"/>
      <c r="C8" s="454"/>
      <c r="D8" s="454"/>
      <c r="E8" s="479"/>
      <c r="F8" s="479"/>
      <c r="G8" s="454"/>
      <c r="H8" s="445"/>
      <c r="I8" s="453"/>
      <c r="J8" s="454"/>
      <c r="K8" s="454"/>
      <c r="L8" s="454"/>
      <c r="M8" s="445"/>
      <c r="N8" s="241">
        <v>9</v>
      </c>
      <c r="O8" s="524"/>
    </row>
    <row r="9" spans="1:15" s="254" customFormat="1" ht="41.25" thickBot="1">
      <c r="A9" s="319" t="s">
        <v>107</v>
      </c>
      <c r="B9" s="320" t="s">
        <v>72</v>
      </c>
      <c r="C9" s="321" t="s">
        <v>166</v>
      </c>
      <c r="D9" s="322"/>
      <c r="E9" s="322"/>
      <c r="F9" s="323"/>
      <c r="G9" s="324">
        <v>2</v>
      </c>
      <c r="H9" s="325">
        <f>G9*30</f>
        <v>60</v>
      </c>
      <c r="I9" s="326">
        <f>SUM(J9:L9)</f>
        <v>20</v>
      </c>
      <c r="J9" s="327"/>
      <c r="K9" s="327"/>
      <c r="L9" s="327">
        <v>20</v>
      </c>
      <c r="M9" s="328">
        <f>H9-I9</f>
        <v>40</v>
      </c>
      <c r="N9" s="329">
        <v>2</v>
      </c>
      <c r="O9" s="253"/>
    </row>
    <row r="10" spans="1:15" s="254" customFormat="1" ht="41.25" thickBot="1">
      <c r="A10" s="255"/>
      <c r="B10" s="256" t="s">
        <v>78</v>
      </c>
      <c r="C10" s="257"/>
      <c r="D10" s="258" t="s">
        <v>167</v>
      </c>
      <c r="E10" s="258"/>
      <c r="F10" s="259"/>
      <c r="G10" s="260"/>
      <c r="H10" s="257"/>
      <c r="I10" s="261">
        <f>J10+K10+L10</f>
        <v>0</v>
      </c>
      <c r="J10" s="262"/>
      <c r="K10" s="262"/>
      <c r="L10" s="262"/>
      <c r="M10" s="263"/>
      <c r="N10" s="286" t="s">
        <v>79</v>
      </c>
      <c r="O10" s="253"/>
    </row>
    <row r="11" spans="1:15" s="254" customFormat="1" ht="40.5">
      <c r="A11" s="312" t="s">
        <v>123</v>
      </c>
      <c r="B11" s="287" t="s">
        <v>144</v>
      </c>
      <c r="C11" s="267"/>
      <c r="D11" s="267" t="s">
        <v>166</v>
      </c>
      <c r="E11" s="267"/>
      <c r="F11" s="267"/>
      <c r="G11" s="267">
        <f>H11/30</f>
        <v>3</v>
      </c>
      <c r="H11" s="267">
        <v>90</v>
      </c>
      <c r="I11" s="267">
        <v>30</v>
      </c>
      <c r="J11" s="267">
        <v>20</v>
      </c>
      <c r="K11" s="267">
        <v>10</v>
      </c>
      <c r="L11" s="267"/>
      <c r="M11" s="267">
        <f>H11-I11</f>
        <v>60</v>
      </c>
      <c r="N11" s="330">
        <v>3</v>
      </c>
      <c r="O11" s="253"/>
    </row>
    <row r="12" spans="1:15" s="254" customFormat="1" ht="20.25">
      <c r="A12" s="312" t="s">
        <v>125</v>
      </c>
      <c r="B12" s="287" t="s">
        <v>154</v>
      </c>
      <c r="C12" s="267"/>
      <c r="D12" s="267" t="s">
        <v>166</v>
      </c>
      <c r="E12" s="267"/>
      <c r="F12" s="267"/>
      <c r="G12" s="267">
        <f>H12/30</f>
        <v>4</v>
      </c>
      <c r="H12" s="267">
        <v>120</v>
      </c>
      <c r="I12" s="267">
        <v>40</v>
      </c>
      <c r="J12" s="267">
        <v>20</v>
      </c>
      <c r="K12" s="267">
        <v>20</v>
      </c>
      <c r="L12" s="267"/>
      <c r="M12" s="267">
        <f>H12-I12</f>
        <v>80</v>
      </c>
      <c r="N12" s="330">
        <v>4</v>
      </c>
      <c r="O12" s="253"/>
    </row>
    <row r="13" spans="1:15" s="254" customFormat="1" ht="20.25">
      <c r="A13" s="317" t="s">
        <v>136</v>
      </c>
      <c r="B13" s="287" t="s">
        <v>194</v>
      </c>
      <c r="C13" s="267"/>
      <c r="D13" s="267" t="s">
        <v>166</v>
      </c>
      <c r="E13" s="267"/>
      <c r="F13" s="267"/>
      <c r="G13" s="250">
        <f>H13/30</f>
        <v>3.5</v>
      </c>
      <c r="H13" s="267">
        <v>105</v>
      </c>
      <c r="I13" s="267">
        <v>30</v>
      </c>
      <c r="J13" s="267">
        <v>20</v>
      </c>
      <c r="K13" s="267">
        <v>20</v>
      </c>
      <c r="L13" s="267"/>
      <c r="M13" s="267">
        <f>H13-I13</f>
        <v>75</v>
      </c>
      <c r="N13" s="330">
        <v>4</v>
      </c>
      <c r="O13" s="253"/>
    </row>
    <row r="14" spans="1:15" s="254" customFormat="1" ht="20.25">
      <c r="A14" s="317" t="s">
        <v>137</v>
      </c>
      <c r="B14" s="287" t="s">
        <v>195</v>
      </c>
      <c r="C14" s="238"/>
      <c r="D14" s="238" t="s">
        <v>166</v>
      </c>
      <c r="E14" s="238"/>
      <c r="F14" s="331"/>
      <c r="G14" s="250">
        <f>H14/30</f>
        <v>3.5</v>
      </c>
      <c r="H14" s="332">
        <v>105</v>
      </c>
      <c r="I14" s="332">
        <f>J14+K14+L14</f>
        <v>40</v>
      </c>
      <c r="J14" s="332">
        <v>20</v>
      </c>
      <c r="K14" s="332">
        <v>20</v>
      </c>
      <c r="L14" s="332"/>
      <c r="M14" s="332">
        <f>H14-I14</f>
        <v>65</v>
      </c>
      <c r="N14" s="333">
        <v>4</v>
      </c>
      <c r="O14" s="253"/>
    </row>
    <row r="15" spans="1:15" s="254" customFormat="1" ht="21" thickBot="1">
      <c r="A15" s="521" t="s">
        <v>189</v>
      </c>
      <c r="B15" s="522"/>
      <c r="C15" s="522"/>
      <c r="D15" s="522"/>
      <c r="E15" s="522"/>
      <c r="F15" s="522"/>
      <c r="G15" s="523"/>
      <c r="H15" s="523"/>
      <c r="I15" s="523"/>
      <c r="J15" s="523"/>
      <c r="K15" s="523"/>
      <c r="L15" s="523"/>
      <c r="M15" s="523"/>
      <c r="N15" s="334">
        <f>SUM(N9:N14)</f>
        <v>17</v>
      </c>
      <c r="O15" s="270"/>
    </row>
    <row r="16" spans="1:14" s="254" customFormat="1" ht="21" thickBot="1">
      <c r="A16" s="521" t="s">
        <v>92</v>
      </c>
      <c r="B16" s="522"/>
      <c r="C16" s="522"/>
      <c r="D16" s="522"/>
      <c r="E16" s="522"/>
      <c r="F16" s="522"/>
      <c r="G16" s="523"/>
      <c r="H16" s="523"/>
      <c r="I16" s="523"/>
      <c r="J16" s="523"/>
      <c r="K16" s="523"/>
      <c r="L16" s="523"/>
      <c r="M16" s="523"/>
      <c r="N16" s="257">
        <f>COUNTIF($C9:$C12,"=2б")</f>
        <v>1</v>
      </c>
    </row>
    <row r="17" spans="1:14" s="254" customFormat="1" ht="20.25">
      <c r="A17" s="521" t="s">
        <v>93</v>
      </c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251">
        <f>COUNTIF($D9:$D12,"=2б")</f>
        <v>2</v>
      </c>
    </row>
    <row r="18" spans="1:14" ht="12.7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3" ht="12.75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</sheetData>
  <sheetProtection/>
  <mergeCells count="24">
    <mergeCell ref="B2:B8"/>
    <mergeCell ref="C2:F4"/>
    <mergeCell ref="J5:J8"/>
    <mergeCell ref="K5:K8"/>
    <mergeCell ref="G2:G8"/>
    <mergeCell ref="N4:N5"/>
    <mergeCell ref="E5:F6"/>
    <mergeCell ref="C5:C8"/>
    <mergeCell ref="D5:D8"/>
    <mergeCell ref="A16:M16"/>
    <mergeCell ref="A17:M17"/>
    <mergeCell ref="A1:N1"/>
    <mergeCell ref="M3:M8"/>
    <mergeCell ref="H2:M2"/>
    <mergeCell ref="E7:E8"/>
    <mergeCell ref="F7:F8"/>
    <mergeCell ref="A2:A8"/>
    <mergeCell ref="A15:M15"/>
    <mergeCell ref="O2:O8"/>
    <mergeCell ref="H3:H8"/>
    <mergeCell ref="I3:L3"/>
    <mergeCell ref="I4:I8"/>
    <mergeCell ref="J4:L4"/>
    <mergeCell ref="L5:L8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70" zoomScaleNormal="77" zoomScaleSheetLayoutView="70" zoomScalePageLayoutView="0" workbookViewId="0" topLeftCell="A1">
      <selection activeCell="D13" sqref="D13"/>
    </sheetView>
  </sheetViews>
  <sheetFormatPr defaultColWidth="9.00390625" defaultRowHeight="12.75"/>
  <cols>
    <col min="1" max="1" width="9.125" style="225" customWidth="1"/>
    <col min="2" max="2" width="80.375" style="225" customWidth="1"/>
    <col min="3" max="3" width="6.75390625" style="225" customWidth="1"/>
    <col min="4" max="4" width="7.25390625" style="225" customWidth="1"/>
    <col min="5" max="5" width="7.75390625" style="225" customWidth="1"/>
    <col min="6" max="6" width="6.75390625" style="225" customWidth="1"/>
    <col min="7" max="7" width="7.25390625" style="225" customWidth="1"/>
    <col min="8" max="13" width="9.125" style="225" customWidth="1"/>
    <col min="14" max="14" width="10.25390625" style="225" customWidth="1"/>
  </cols>
  <sheetData>
    <row r="1" spans="1:14" ht="18.75">
      <c r="A1" s="476" t="s">
        <v>176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8"/>
    </row>
    <row r="2" spans="1:14" ht="35.25" customHeight="1">
      <c r="A2" s="481" t="s">
        <v>40</v>
      </c>
      <c r="B2" s="444" t="s">
        <v>41</v>
      </c>
      <c r="C2" s="482" t="s">
        <v>164</v>
      </c>
      <c r="D2" s="482"/>
      <c r="E2" s="483"/>
      <c r="F2" s="483"/>
      <c r="G2" s="454" t="s">
        <v>42</v>
      </c>
      <c r="H2" s="444" t="s">
        <v>43</v>
      </c>
      <c r="I2" s="444"/>
      <c r="J2" s="444"/>
      <c r="K2" s="444"/>
      <c r="L2" s="444"/>
      <c r="M2" s="445"/>
      <c r="N2" s="237"/>
    </row>
    <row r="3" spans="1:14" ht="15.75">
      <c r="A3" s="481"/>
      <c r="B3" s="444"/>
      <c r="C3" s="482"/>
      <c r="D3" s="482"/>
      <c r="E3" s="483"/>
      <c r="F3" s="483"/>
      <c r="G3" s="454"/>
      <c r="H3" s="454" t="s">
        <v>44</v>
      </c>
      <c r="I3" s="452" t="s">
        <v>45</v>
      </c>
      <c r="J3" s="452"/>
      <c r="K3" s="452"/>
      <c r="L3" s="452"/>
      <c r="M3" s="454" t="s">
        <v>46</v>
      </c>
      <c r="N3" s="151" t="s">
        <v>102</v>
      </c>
    </row>
    <row r="4" spans="1:14" ht="12.75" customHeight="1">
      <c r="A4" s="481"/>
      <c r="B4" s="444"/>
      <c r="C4" s="482"/>
      <c r="D4" s="482"/>
      <c r="E4" s="483"/>
      <c r="F4" s="483"/>
      <c r="G4" s="454"/>
      <c r="H4" s="445"/>
      <c r="I4" s="454" t="s">
        <v>48</v>
      </c>
      <c r="J4" s="444" t="s">
        <v>49</v>
      </c>
      <c r="K4" s="445"/>
      <c r="L4" s="445"/>
      <c r="M4" s="445"/>
      <c r="N4" s="452" t="s">
        <v>163</v>
      </c>
    </row>
    <row r="5" spans="1:14" ht="12.75">
      <c r="A5" s="481"/>
      <c r="B5" s="444"/>
      <c r="C5" s="454" t="s">
        <v>50</v>
      </c>
      <c r="D5" s="454" t="s">
        <v>51</v>
      </c>
      <c r="E5" s="484" t="s">
        <v>52</v>
      </c>
      <c r="F5" s="484"/>
      <c r="G5" s="454"/>
      <c r="H5" s="445"/>
      <c r="I5" s="453"/>
      <c r="J5" s="454" t="s">
        <v>53</v>
      </c>
      <c r="K5" s="454" t="s">
        <v>54</v>
      </c>
      <c r="L5" s="454" t="s">
        <v>55</v>
      </c>
      <c r="M5" s="445"/>
      <c r="N5" s="453"/>
    </row>
    <row r="6" spans="1:14" ht="15.75">
      <c r="A6" s="481"/>
      <c r="B6" s="444"/>
      <c r="C6" s="454"/>
      <c r="D6" s="454"/>
      <c r="E6" s="484"/>
      <c r="F6" s="484"/>
      <c r="G6" s="454"/>
      <c r="H6" s="445"/>
      <c r="I6" s="453"/>
      <c r="J6" s="454"/>
      <c r="K6" s="454"/>
      <c r="L6" s="454"/>
      <c r="M6" s="445"/>
      <c r="N6" s="31">
        <v>3</v>
      </c>
    </row>
    <row r="7" spans="1:14" ht="30.75" customHeight="1">
      <c r="A7" s="481"/>
      <c r="B7" s="444"/>
      <c r="C7" s="454"/>
      <c r="D7" s="454"/>
      <c r="E7" s="479" t="s">
        <v>56</v>
      </c>
      <c r="F7" s="480" t="s">
        <v>57</v>
      </c>
      <c r="G7" s="454"/>
      <c r="H7" s="445"/>
      <c r="I7" s="453"/>
      <c r="J7" s="454"/>
      <c r="K7" s="454"/>
      <c r="L7" s="454"/>
      <c r="M7" s="445"/>
      <c r="N7" s="151"/>
    </row>
    <row r="8" spans="1:14" ht="38.25" customHeight="1">
      <c r="A8" s="481"/>
      <c r="B8" s="444"/>
      <c r="C8" s="454"/>
      <c r="D8" s="454"/>
      <c r="E8" s="479"/>
      <c r="F8" s="479"/>
      <c r="G8" s="454"/>
      <c r="H8" s="445"/>
      <c r="I8" s="453"/>
      <c r="J8" s="454"/>
      <c r="K8" s="454"/>
      <c r="L8" s="454"/>
      <c r="M8" s="445"/>
      <c r="N8" s="32">
        <v>15</v>
      </c>
    </row>
    <row r="9" spans="1:14" ht="15.75">
      <c r="A9" s="45">
        <v>1</v>
      </c>
      <c r="B9" s="130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131">
        <v>13</v>
      </c>
      <c r="N9" s="131">
        <v>14</v>
      </c>
    </row>
    <row r="10" spans="1:14" ht="15.75">
      <c r="A10" s="472" t="s">
        <v>93</v>
      </c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37">
        <v>1</v>
      </c>
    </row>
    <row r="11" spans="1:14" ht="12.7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3" ht="12.75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</row>
  </sheetData>
  <sheetProtection/>
  <mergeCells count="21">
    <mergeCell ref="D5:D8"/>
    <mergeCell ref="I4:I8"/>
    <mergeCell ref="L5:L8"/>
    <mergeCell ref="A1:N1"/>
    <mergeCell ref="M3:M8"/>
    <mergeCell ref="H2:M2"/>
    <mergeCell ref="E7:E8"/>
    <mergeCell ref="F7:F8"/>
    <mergeCell ref="A2:A8"/>
    <mergeCell ref="B2:B8"/>
    <mergeCell ref="C2:F4"/>
    <mergeCell ref="J4:L4"/>
    <mergeCell ref="E5:F6"/>
    <mergeCell ref="A10:M10"/>
    <mergeCell ref="N4:N5"/>
    <mergeCell ref="J5:J8"/>
    <mergeCell ref="K5:K8"/>
    <mergeCell ref="G2:G8"/>
    <mergeCell ref="C5:C8"/>
    <mergeCell ref="H3:H8"/>
    <mergeCell ref="I3:L3"/>
  </mergeCells>
  <printOptions/>
  <pageMargins left="0.5118110236220472" right="0.5118110236220472" top="0.35433070866141736" bottom="0.35433070866141736" header="0.31496062992125984" footer="0.3149606299212598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Алена Латышева</cp:lastModifiedBy>
  <cp:lastPrinted>2018-06-14T13:10:26Z</cp:lastPrinted>
  <dcterms:created xsi:type="dcterms:W3CDTF">2007-11-26T10:42:37Z</dcterms:created>
  <dcterms:modified xsi:type="dcterms:W3CDTF">2018-07-10T04:57:17Z</dcterms:modified>
  <cp:category/>
  <cp:version/>
  <cp:contentType/>
  <cp:contentStatus/>
</cp:coreProperties>
</file>